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Hunkeler et al. Carbon 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<sst xmlns="http://schemas.openxmlformats.org/spreadsheetml/2006/main" count="53" uniqueCount="38">
  <si>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Sample</t>
  </si>
  <si>
    <r>
      <t>Dd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0"/>
      </rPr>
      <t>C</t>
    </r>
  </si>
  <si>
    <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</t>
    </r>
  </si>
  <si>
    <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+5/1*</t>
    </r>
    <r>
      <rPr>
        <b/>
        <sz val="10"/>
        <rFont val="Symbol"/>
        <family val="1"/>
      </rPr>
      <t>Dd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0"/>
      </rPr>
      <t>C</t>
    </r>
  </si>
  <si>
    <r>
      <t>ln[(1000+</t>
    </r>
    <r>
      <rPr>
        <b/>
        <sz val="10"/>
        <rFont val="Symbol"/>
        <family val="1"/>
      </rP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+5/1*</t>
    </r>
    <r>
      <rPr>
        <b/>
        <sz val="10"/>
        <rFont val="Symbol"/>
        <family val="1"/>
      </rPr>
      <t>Dd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0"/>
      </rPr>
      <t>C)/(1000+</t>
    </r>
    <r>
      <rPr>
        <b/>
        <sz val="10"/>
        <rFont val="Symbol"/>
        <family val="1"/>
      </rPr>
      <t>Dd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0"/>
      </rP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)]</t>
    </r>
  </si>
  <si>
    <t>ln(f)</t>
  </si>
  <si>
    <r>
      <t>ln[(1000+</t>
    </r>
    <r>
      <rPr>
        <b/>
        <sz val="10"/>
        <rFont val="Symbol"/>
        <family val="1"/>
      </rP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</t>
    </r>
    <r>
      <rPr>
        <b/>
        <sz val="10"/>
        <rFont val="Arial"/>
        <family val="0"/>
      </rPr>
      <t>)/(1000+</t>
    </r>
    <r>
      <rPr>
        <b/>
        <sz val="10"/>
        <rFont val="Symbol"/>
        <family val="1"/>
      </rP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0"/>
      </rP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)]</t>
    </r>
  </si>
  <si>
    <t>Concentration (ppm)</t>
  </si>
  <si>
    <t>ME 18-1 (day 0)</t>
  </si>
  <si>
    <t>ME 18-1 (day 2)</t>
  </si>
  <si>
    <t>ME 18-1 (day 4)</t>
  </si>
  <si>
    <t>ME 18-1 (day 6)</t>
  </si>
  <si>
    <t>ME 18-1 (day 7)</t>
  </si>
  <si>
    <t>ME 18-1 (day 8)</t>
  </si>
  <si>
    <t>ME 18-3 (day 0)</t>
  </si>
  <si>
    <t>ME 18-3 (day 2)</t>
  </si>
  <si>
    <t>ME 18-3 (day 4)</t>
  </si>
  <si>
    <t>ME 18-3 (day 6)</t>
  </si>
  <si>
    <t>ME 18-3 (day 7)</t>
  </si>
  <si>
    <t>ME 18-3 (day 8)</t>
  </si>
  <si>
    <t>ME 8-b2 (day 0)</t>
  </si>
  <si>
    <t>ME 8-b2 (day 2)</t>
  </si>
  <si>
    <t>ME 8-b2 (day 4)</t>
  </si>
  <si>
    <t>ME 8-b2 (day 6)</t>
  </si>
  <si>
    <t>ME 8-b2 (day 7)</t>
  </si>
  <si>
    <t>ME 8-b2 (day 8)</t>
  </si>
  <si>
    <t>ME 8-b2 (day 9)</t>
  </si>
  <si>
    <t>ME 10-a2 (day 0)</t>
  </si>
  <si>
    <t>ME 10-a2 (day 2)</t>
  </si>
  <si>
    <t>ME 10-a2 (day 4)</t>
  </si>
  <si>
    <t>ME 10-a2 (day 6)</t>
  </si>
  <si>
    <t>ME 10-a2 (day 7)</t>
  </si>
  <si>
    <t>ME 10-a2 (day 8)</t>
  </si>
  <si>
    <t>ME 10-a2 (day 9)</t>
  </si>
  <si>
    <t>epsilon classical Rayleigh method</t>
  </si>
  <si>
    <t>epsilon reevaluation method</t>
  </si>
  <si>
    <t>5 times value of epsilon classical</t>
  </si>
  <si>
    <t>KIE = 1/(epsilon reevaluated + 1)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</si>
</sst>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0"/>
    </font>
    <font>
      <sz val="8.5"/>
      <name val="Arial"/>
      <family val="0"/>
    </font>
    <font>
      <sz val="13.75"/>
      <name val="Arial"/>
      <family val="2"/>
    </font>
    <font>
      <vertAlign val="superscript"/>
      <sz val="13.75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0"/>
    </font>
    <font>
      <sz val="9.75"/>
      <name val="Arial"/>
      <family val="2"/>
    </font>
    <font>
      <vertAlign val="superscript"/>
      <sz val="9.75"/>
      <name val="Arial"/>
      <family val="2"/>
    </font>
    <font>
      <b/>
      <sz val="8.25"/>
      <name val="Arial"/>
      <family val="2"/>
    </font>
    <font>
      <b/>
      <sz val="8.25"/>
      <name val="Symbol"/>
      <family val="1"/>
    </font>
    <font>
      <b/>
      <vertAlign val="superscript"/>
      <sz val="8.25"/>
      <name val="Arial"/>
      <family val="2"/>
    </font>
    <font>
      <b/>
      <vertAlign val="subscript"/>
      <sz val="8.25"/>
      <name val="Arial"/>
      <family val="2"/>
    </font>
    <font>
      <sz val="10.25"/>
      <name val="Arial"/>
      <family val="2"/>
    </font>
    <font>
      <vertAlign val="superscript"/>
      <sz val="10.25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4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4" fillId="0" borderId="0" xfId="17" applyFont="1" applyAlignment="1">
      <alignment horizontal="center"/>
      <protection/>
    </xf>
    <xf numFmtId="0" fontId="24" fillId="0" borderId="5" xfId="17" applyFont="1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_MTBEReevaluatio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 18-1 ("traditional")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425"/>
          <c:w val="0.907"/>
          <c:h val="0.7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'!$C$2:$C$7</c:f>
              <c:numCache/>
            </c:numRef>
          </c:xVal>
          <c:yVal>
            <c:numRef>
              <c:f>'Hunkeler et al. Carbon '!$F$2:$F$7</c:f>
              <c:numCache/>
            </c:numRef>
          </c:yVal>
          <c:smooth val="0"/>
        </c:ser>
        <c:axId val="54087671"/>
        <c:axId val="12012696"/>
      </c:scatterChart>
      <c:valAx>
        <c:axId val="54087671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2696"/>
        <c:crosses val="autoZero"/>
        <c:crossBetween val="midCat"/>
        <c:dispUnits/>
      </c:valAx>
      <c:valAx>
        <c:axId val="1201269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40876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 18-3 ("traditional")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9025"/>
          <c:w val="0.89475"/>
          <c:h val="0.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'Hunkeler et al. Carbon '!$F$8:$F$13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380825"/>
        <c:axId val="16129786"/>
      </c:scatterChart>
      <c:valAx>
        <c:axId val="24380825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29786"/>
        <c:crosses val="autoZero"/>
        <c:crossBetween val="midCat"/>
        <c:dispUnits/>
      </c:valAx>
      <c:valAx>
        <c:axId val="1612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80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 8-b2 ("traditional")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1"/>
          <c:w val="0.89575"/>
          <c:h val="0.7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'Hunkeler et al. Carbon '!$F$23:$F$30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1085371"/>
        <c:axId val="32015068"/>
      </c:scatterChart>
      <c:valAx>
        <c:axId val="21085371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5068"/>
        <c:crosses val="autoZero"/>
        <c:crossBetween val="midCat"/>
        <c:dispUnits/>
      </c:valAx>
      <c:valAx>
        <c:axId val="32015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85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 18-1 (re-evaluated)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65"/>
          <c:w val="0.9095"/>
          <c:h val="0.7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'!$C$2:$C$7</c:f>
              <c:numCache/>
            </c:numRef>
          </c:xVal>
          <c:yVal>
            <c:numRef>
              <c:f>'Hunkeler et al. Carbon '!$H$2:$H$7</c:f>
              <c:numCache/>
            </c:numRef>
          </c:yVal>
          <c:smooth val="0"/>
        </c:ser>
        <c:axId val="18453853"/>
        <c:axId val="45193278"/>
      </c:scatterChart>
      <c:valAx>
        <c:axId val="18453853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93278"/>
        <c:crosses val="autoZero"/>
        <c:crossBetween val="midCat"/>
        <c:dispUnits/>
      </c:valAx>
      <c:valAx>
        <c:axId val="4519327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8453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 18-3 (re-evaluated)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97"/>
          <c:w val="0.895"/>
          <c:h val="0.6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'Hunkeler et al. Carbon '!$H$8:$H$13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671807"/>
        <c:axId val="21790496"/>
      </c:scatterChart>
      <c:valAx>
        <c:axId val="21671807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90496"/>
        <c:crosses val="autoZero"/>
        <c:crossBetween val="midCat"/>
        <c:dispUnits/>
      </c:valAx>
      <c:valAx>
        <c:axId val="21790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71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 8-b2 (re-evaluated)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55"/>
          <c:w val="0.8967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'Hunkeler et al. Carbon '!$H$23:$H$30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3303329"/>
        <c:axId val="9197442"/>
      </c:scatterChart>
      <c:valAx>
        <c:axId val="33303329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97442"/>
        <c:crosses val="autoZero"/>
        <c:crossBetween val="midCat"/>
        <c:dispUnits/>
      </c:valAx>
      <c:valAx>
        <c:axId val="919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03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 10-a2 ("traditional")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425"/>
          <c:w val="0.89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'Hunkeler et al. Carbon '!$F$23:$F$30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9736643"/>
        <c:axId val="35406180"/>
      </c:scatterChart>
      <c:valAx>
        <c:axId val="19736643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06180"/>
        <c:crosses val="autoZero"/>
        <c:crossBetween val="midCat"/>
        <c:dispUnits/>
      </c:valAx>
      <c:valAx>
        <c:axId val="35406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36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 10-a2 (re-evaluated)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575"/>
          <c:w val="0.896"/>
          <c:h val="0.6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'Hunkeler et al. Carbon '!$C$23:$C$30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'Hunkeler et al. Carbon '!$H$23:$H$30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1847397"/>
        <c:axId val="8346822"/>
      </c:scatterChart>
      <c:valAx>
        <c:axId val="11847397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46822"/>
        <c:crosses val="autoZero"/>
        <c:crossBetween val="midCat"/>
        <c:dispUnits/>
      </c:valAx>
      <c:valAx>
        <c:axId val="834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47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0.0955</cdr:y>
    </cdr:from>
    <cdr:to>
      <cdr:x>0.07275</cdr:x>
      <cdr:y>0.8105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276225"/>
          <a:ext cx="323850" cy="2095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100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C)/(1000+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100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0.12</cdr:y>
    </cdr:from>
    <cdr:to>
      <cdr:x>0.07975</cdr:x>
      <cdr:y>0.8145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33375"/>
          <a:ext cx="352425" cy="1933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C)/(1000+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0.114</cdr:y>
    </cdr:from>
    <cdr:to>
      <cdr:x>0.08</cdr:x>
      <cdr:y>0.84275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33375"/>
          <a:ext cx="352425" cy="2152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C)/(1000+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0.086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409575" cy="2867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100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+5/1*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Dd</a:t>
          </a:r>
          <a:r>
            <a:rPr lang="en-US" cap="none" sz="1100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)/(1000+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100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0.0115</cdr:y>
    </cdr:from>
    <cdr:to>
      <cdr:x>0.09475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457200" cy="2733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+5/1*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 )/(1000+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0.01125</cdr:y>
    </cdr:from>
    <cdr:to>
      <cdr:x>0.09475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457200" cy="2905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+5/1*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 )/(1000+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0.11525</cdr:y>
    </cdr:from>
    <cdr:to>
      <cdr:x>0.07775</cdr:x>
      <cdr:y>0.84375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33375"/>
          <a:ext cx="342900" cy="2162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C)/(1000+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0.0115</cdr:y>
    </cdr:from>
    <cdr:to>
      <cdr:x>0.09425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457200" cy="2914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ln[(1000+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+5/1*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 )/(1000+</a:t>
          </a:r>
          <a:r>
            <a:rPr lang="en-US" cap="none" sz="825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25" b="1" i="0" u="none" baseline="30000">
              <a:latin typeface="Arial"/>
              <a:ea typeface="Arial"/>
              <a:cs typeface="Arial"/>
            </a:rPr>
            <a:t>13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25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825" b="1" i="0" u="none" baseline="0">
              <a:latin typeface="Arial"/>
              <a:ea typeface="Arial"/>
              <a:cs typeface="Arial"/>
            </a:rPr>
            <a:t>)]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47625</xdr:rowOff>
    </xdr:from>
    <xdr:to>
      <xdr:col>5</xdr:col>
      <xdr:colOff>847725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9525" y="4933950"/>
        <a:ext cx="47815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104775</xdr:rowOff>
    </xdr:from>
    <xdr:to>
      <xdr:col>5</xdr:col>
      <xdr:colOff>847725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0" y="7905750"/>
        <a:ext cx="4791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5</xdr:col>
      <xdr:colOff>857250</xdr:colOff>
      <xdr:row>84</xdr:row>
      <xdr:rowOff>66675</xdr:rowOff>
    </xdr:to>
    <xdr:graphicFrame>
      <xdr:nvGraphicFramePr>
        <xdr:cNvPr id="3" name="Chart 3"/>
        <xdr:cNvGraphicFramePr/>
      </xdr:nvGraphicFramePr>
      <xdr:xfrm>
        <a:off x="0" y="10744200"/>
        <a:ext cx="48006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923925</xdr:colOff>
      <xdr:row>30</xdr:row>
      <xdr:rowOff>47625</xdr:rowOff>
    </xdr:from>
    <xdr:to>
      <xdr:col>8</xdr:col>
      <xdr:colOff>152400</xdr:colOff>
      <xdr:row>48</xdr:row>
      <xdr:rowOff>66675</xdr:rowOff>
    </xdr:to>
    <xdr:graphicFrame>
      <xdr:nvGraphicFramePr>
        <xdr:cNvPr id="4" name="Chart 4"/>
        <xdr:cNvGraphicFramePr/>
      </xdr:nvGraphicFramePr>
      <xdr:xfrm>
        <a:off x="4867275" y="4933950"/>
        <a:ext cx="47910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923925</xdr:colOff>
      <xdr:row>48</xdr:row>
      <xdr:rowOff>104775</xdr:rowOff>
    </xdr:from>
    <xdr:to>
      <xdr:col>8</xdr:col>
      <xdr:colOff>171450</xdr:colOff>
      <xdr:row>65</xdr:row>
      <xdr:rowOff>152400</xdr:rowOff>
    </xdr:to>
    <xdr:graphicFrame>
      <xdr:nvGraphicFramePr>
        <xdr:cNvPr id="5" name="Chart 5"/>
        <xdr:cNvGraphicFramePr/>
      </xdr:nvGraphicFramePr>
      <xdr:xfrm>
        <a:off x="4867275" y="7905750"/>
        <a:ext cx="48101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923925</xdr:colOff>
      <xdr:row>66</xdr:row>
      <xdr:rowOff>28575</xdr:rowOff>
    </xdr:from>
    <xdr:to>
      <xdr:col>8</xdr:col>
      <xdr:colOff>180975</xdr:colOff>
      <xdr:row>84</xdr:row>
      <xdr:rowOff>85725</xdr:rowOff>
    </xdr:to>
    <xdr:graphicFrame>
      <xdr:nvGraphicFramePr>
        <xdr:cNvPr id="6" name="Chart 6"/>
        <xdr:cNvGraphicFramePr/>
      </xdr:nvGraphicFramePr>
      <xdr:xfrm>
        <a:off x="4867275" y="10744200"/>
        <a:ext cx="481965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84</xdr:row>
      <xdr:rowOff>114300</xdr:rowOff>
    </xdr:from>
    <xdr:to>
      <xdr:col>5</xdr:col>
      <xdr:colOff>866775</xdr:colOff>
      <xdr:row>103</xdr:row>
      <xdr:rowOff>0</xdr:rowOff>
    </xdr:to>
    <xdr:graphicFrame>
      <xdr:nvGraphicFramePr>
        <xdr:cNvPr id="7" name="Chart 8"/>
        <xdr:cNvGraphicFramePr/>
      </xdr:nvGraphicFramePr>
      <xdr:xfrm>
        <a:off x="0" y="13744575"/>
        <a:ext cx="481012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914400</xdr:colOff>
      <xdr:row>84</xdr:row>
      <xdr:rowOff>114300</xdr:rowOff>
    </xdr:from>
    <xdr:to>
      <xdr:col>8</xdr:col>
      <xdr:colOff>180975</xdr:colOff>
      <xdr:row>103</xdr:row>
      <xdr:rowOff>19050</xdr:rowOff>
    </xdr:to>
    <xdr:graphicFrame>
      <xdr:nvGraphicFramePr>
        <xdr:cNvPr id="8" name="Chart 9"/>
        <xdr:cNvGraphicFramePr/>
      </xdr:nvGraphicFramePr>
      <xdr:xfrm>
        <a:off x="4857750" y="13744575"/>
        <a:ext cx="48291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 topLeftCell="A1">
      <selection activeCell="M5" sqref="M5"/>
    </sheetView>
  </sheetViews>
  <sheetFormatPr defaultColWidth="11.421875" defaultRowHeight="12.75"/>
  <cols>
    <col min="1" max="1" width="14.57421875" style="9" customWidth="1"/>
    <col min="2" max="2" width="20.28125" style="3" customWidth="1"/>
    <col min="3" max="3" width="7.8515625" style="3" customWidth="1"/>
    <col min="4" max="4" width="7.28125" style="1" customWidth="1"/>
    <col min="5" max="5" width="9.140625" style="0" customWidth="1"/>
    <col min="6" max="6" width="24.7109375" style="0" customWidth="1"/>
    <col min="7" max="7" width="15.140625" style="0" customWidth="1"/>
    <col min="8" max="8" width="43.57421875" style="0" customWidth="1"/>
    <col min="9" max="12" width="9.140625" style="0" customWidth="1"/>
    <col min="13" max="13" width="9.140625" style="3" customWidth="1"/>
    <col min="14" max="16384" width="9.140625" style="0" customWidth="1"/>
  </cols>
  <sheetData>
    <row r="1" spans="1:8" ht="15">
      <c r="A1" s="21" t="s">
        <v>0</v>
      </c>
      <c r="B1" s="2" t="s">
        <v>7</v>
      </c>
      <c r="C1" s="2" t="s">
        <v>5</v>
      </c>
      <c r="D1" s="4" t="s">
        <v>2</v>
      </c>
      <c r="E1" s="5" t="s">
        <v>1</v>
      </c>
      <c r="F1" s="6" t="s">
        <v>6</v>
      </c>
      <c r="G1" s="5" t="s">
        <v>3</v>
      </c>
      <c r="H1" s="6" t="s">
        <v>4</v>
      </c>
    </row>
    <row r="2" spans="1:13" ht="12.75">
      <c r="A2" s="22" t="s">
        <v>8</v>
      </c>
      <c r="B2" s="12">
        <v>10.49</v>
      </c>
      <c r="C2" s="12">
        <f aca="true" t="shared" si="0" ref="C2:C7">LN((B2)/(B$2))</f>
        <v>0</v>
      </c>
      <c r="D2" s="15">
        <v>-29.87</v>
      </c>
      <c r="E2" s="7">
        <f aca="true" t="shared" si="1" ref="E2:E7">D2-D$2</f>
        <v>0</v>
      </c>
      <c r="F2" s="18">
        <f aca="true" t="shared" si="2" ref="F2:F7">LN((1000+D2)/(1000+D$2))</f>
        <v>0</v>
      </c>
      <c r="G2" s="16">
        <f aca="true" t="shared" si="3" ref="G2:G7">D$2+5*E2</f>
        <v>-29.87</v>
      </c>
      <c r="H2" s="18">
        <f aca="true" t="shared" si="4" ref="H2:H7">LN((1000+G2)/(1000+D$2))</f>
        <v>0</v>
      </c>
      <c r="J2" t="s">
        <v>34</v>
      </c>
      <c r="M2" s="3">
        <f>SLOPE(F2:F7,C2:C7)*1000</f>
        <v>-2.027850742934951</v>
      </c>
    </row>
    <row r="3" spans="1:13" ht="12.75">
      <c r="A3" s="22" t="s">
        <v>9</v>
      </c>
      <c r="B3" s="8">
        <v>10.55</v>
      </c>
      <c r="C3" s="8">
        <f t="shared" si="0"/>
        <v>0.005703437513869711</v>
      </c>
      <c r="D3" s="16">
        <v>-29.885</v>
      </c>
      <c r="E3" s="7">
        <f t="shared" si="1"/>
        <v>-0.015000000000000568</v>
      </c>
      <c r="F3" s="18">
        <f t="shared" si="2"/>
        <v>-1.5461964855204515E-05</v>
      </c>
      <c r="G3" s="16">
        <f t="shared" si="3"/>
        <v>-29.945000000000004</v>
      </c>
      <c r="H3" s="18">
        <f t="shared" si="4"/>
        <v>-7.731221511082911E-05</v>
      </c>
      <c r="J3" t="s">
        <v>36</v>
      </c>
      <c r="M3" s="3">
        <f>5*M2</f>
        <v>-10.139253714674755</v>
      </c>
    </row>
    <row r="4" spans="1:13" ht="12.75">
      <c r="A4" s="22" t="s">
        <v>10</v>
      </c>
      <c r="B4" s="8">
        <v>9.07</v>
      </c>
      <c r="C4" s="8">
        <f t="shared" si="0"/>
        <v>-0.1454501582811606</v>
      </c>
      <c r="D4" s="16">
        <v>-29.365</v>
      </c>
      <c r="E4" s="7">
        <f t="shared" si="1"/>
        <v>0.5050000000000026</v>
      </c>
      <c r="F4" s="18">
        <f t="shared" si="2"/>
        <v>0.0005204133539066828</v>
      </c>
      <c r="G4" s="16">
        <f t="shared" si="3"/>
        <v>-27.344999999999988</v>
      </c>
      <c r="H4" s="18">
        <f t="shared" si="4"/>
        <v>0.0025993626898697477</v>
      </c>
      <c r="J4" t="s">
        <v>35</v>
      </c>
      <c r="M4" s="3">
        <f>SLOPE(H2:H7,C2:C7)*1000</f>
        <v>-10.004544539242769</v>
      </c>
    </row>
    <row r="5" spans="1:13" ht="12.75">
      <c r="A5" s="22" t="s">
        <v>11</v>
      </c>
      <c r="B5" s="8">
        <v>4.24</v>
      </c>
      <c r="C5" s="8">
        <f t="shared" si="0"/>
        <v>-0.9058591531643394</v>
      </c>
      <c r="D5" s="16">
        <v>-27.755</v>
      </c>
      <c r="E5" s="7">
        <f t="shared" si="1"/>
        <v>2.115000000000002</v>
      </c>
      <c r="F5" s="18">
        <f t="shared" si="2"/>
        <v>0.002177747176400075</v>
      </c>
      <c r="G5" s="16">
        <f t="shared" si="3"/>
        <v>-19.29499999999999</v>
      </c>
      <c r="H5" s="18">
        <f t="shared" si="4"/>
        <v>0.010841617648356018</v>
      </c>
      <c r="J5" t="s">
        <v>37</v>
      </c>
      <c r="M5" s="20">
        <f>1/(1+M4/1000)</f>
        <v>1.0101056469340928</v>
      </c>
    </row>
    <row r="6" spans="1:8" ht="12.75">
      <c r="A6" s="22" t="s">
        <v>12</v>
      </c>
      <c r="B6" s="8">
        <v>1.5</v>
      </c>
      <c r="C6" s="8">
        <f t="shared" si="0"/>
        <v>-1.9449573143000416</v>
      </c>
      <c r="D6" s="16">
        <v>-25.895</v>
      </c>
      <c r="E6" s="7">
        <f t="shared" si="1"/>
        <v>3.9750000000000014</v>
      </c>
      <c r="F6" s="18">
        <f t="shared" si="2"/>
        <v>0.004089017570941774</v>
      </c>
      <c r="G6" s="16">
        <f t="shared" si="3"/>
        <v>-9.994999999999994</v>
      </c>
      <c r="H6" s="18">
        <f t="shared" si="4"/>
        <v>0.020279910484908015</v>
      </c>
    </row>
    <row r="7" spans="1:8" ht="12.75">
      <c r="A7" s="23" t="s">
        <v>13</v>
      </c>
      <c r="B7" s="11">
        <v>0.33</v>
      </c>
      <c r="C7" s="11">
        <f t="shared" si="0"/>
        <v>-3.459085046929817</v>
      </c>
      <c r="D7" s="17">
        <v>-22.985</v>
      </c>
      <c r="E7" s="10">
        <f t="shared" si="1"/>
        <v>6.885000000000002</v>
      </c>
      <c r="F7" s="19">
        <f t="shared" si="2"/>
        <v>0.007071921910701843</v>
      </c>
      <c r="G7" s="17">
        <f t="shared" si="3"/>
        <v>4.55500000000001</v>
      </c>
      <c r="H7" s="19">
        <f t="shared" si="4"/>
        <v>0.034869853228801255</v>
      </c>
    </row>
    <row r="8" spans="1:13" ht="12.75">
      <c r="A8" s="22" t="s">
        <v>14</v>
      </c>
      <c r="B8" s="8">
        <v>10</v>
      </c>
      <c r="C8" s="8">
        <f aca="true" t="shared" si="5" ref="C8:C13">LN((B8)/(B$8))</f>
        <v>0</v>
      </c>
      <c r="D8" s="16">
        <v>-29.835</v>
      </c>
      <c r="E8" s="16">
        <f aca="true" t="shared" si="6" ref="E8:E13">D8-D$8</f>
        <v>0</v>
      </c>
      <c r="F8" s="18">
        <f aca="true" t="shared" si="7" ref="F8:F13">LN((1000+D8)/(1000+D$8))</f>
        <v>0</v>
      </c>
      <c r="G8" s="16">
        <f aca="true" t="shared" si="8" ref="G8:G13">D$8+5*E8</f>
        <v>-29.835</v>
      </c>
      <c r="H8" s="18">
        <f aca="true" t="shared" si="9" ref="H8:H13">LN((1000+G8)/(1000+D$8))</f>
        <v>0</v>
      </c>
      <c r="J8" t="s">
        <v>34</v>
      </c>
      <c r="M8" s="3">
        <f>SLOPE(F8:F13,C8:C13)*1000</f>
        <v>-1.9210424655079175</v>
      </c>
    </row>
    <row r="9" spans="1:13" ht="12.75">
      <c r="A9" s="22" t="s">
        <v>15</v>
      </c>
      <c r="B9" s="8">
        <v>9.99</v>
      </c>
      <c r="C9" s="8">
        <f t="shared" si="5"/>
        <v>-0.0010005003335835344</v>
      </c>
      <c r="D9" s="16">
        <v>-29.65</v>
      </c>
      <c r="E9" s="16">
        <f t="shared" si="6"/>
        <v>0.18500000000000227</v>
      </c>
      <c r="F9" s="18">
        <f t="shared" si="7"/>
        <v>0.00019067103378280617</v>
      </c>
      <c r="G9" s="16">
        <f t="shared" si="8"/>
        <v>-28.90999999999999</v>
      </c>
      <c r="H9" s="18">
        <f t="shared" si="9"/>
        <v>0.0009529918223072865</v>
      </c>
      <c r="J9" t="s">
        <v>36</v>
      </c>
      <c r="M9" s="3">
        <f>5*M8</f>
        <v>-9.605212327539586</v>
      </c>
    </row>
    <row r="10" spans="1:13" ht="12.75">
      <c r="A10" s="22" t="s">
        <v>16</v>
      </c>
      <c r="B10" s="8">
        <v>8.52</v>
      </c>
      <c r="C10" s="8">
        <f t="shared" si="5"/>
        <v>-0.16016875215282134</v>
      </c>
      <c r="D10" s="16">
        <v>-29.14</v>
      </c>
      <c r="E10" s="16">
        <f t="shared" si="6"/>
        <v>0.6950000000000003</v>
      </c>
      <c r="F10" s="18">
        <f t="shared" si="7"/>
        <v>0.0007161165154504922</v>
      </c>
      <c r="G10" s="16">
        <f t="shared" si="8"/>
        <v>-26.36</v>
      </c>
      <c r="H10" s="18">
        <f t="shared" si="9"/>
        <v>0.003575465339392468</v>
      </c>
      <c r="J10" t="s">
        <v>35</v>
      </c>
      <c r="M10" s="3">
        <f>SLOPE(H8:H13,C8:C13)*1000</f>
        <v>-9.496532071685008</v>
      </c>
    </row>
    <row r="11" spans="1:13" ht="12.75">
      <c r="A11" s="22" t="s">
        <v>17</v>
      </c>
      <c r="B11" s="8">
        <v>3.99</v>
      </c>
      <c r="C11" s="8">
        <f t="shared" si="5"/>
        <v>-0.9187938620922735</v>
      </c>
      <c r="D11" s="16">
        <v>-27.445</v>
      </c>
      <c r="E11" s="16">
        <f t="shared" si="6"/>
        <v>2.3900000000000006</v>
      </c>
      <c r="F11" s="18">
        <f t="shared" si="7"/>
        <v>0.0024604690390137756</v>
      </c>
      <c r="G11" s="16">
        <f t="shared" si="8"/>
        <v>-17.884999999999998</v>
      </c>
      <c r="H11" s="18">
        <f t="shared" si="9"/>
        <v>0.012242249316518284</v>
      </c>
      <c r="J11" t="s">
        <v>37</v>
      </c>
      <c r="M11" s="20">
        <f>1/(1+M10/1000)</f>
        <v>1.0095875808406278</v>
      </c>
    </row>
    <row r="12" spans="1:8" ht="12.75">
      <c r="A12" s="22" t="s">
        <v>18</v>
      </c>
      <c r="B12" s="8">
        <v>1.67</v>
      </c>
      <c r="C12" s="8">
        <f t="shared" si="5"/>
        <v>-1.789761466565382</v>
      </c>
      <c r="D12" s="16">
        <v>-26.135</v>
      </c>
      <c r="E12" s="16">
        <f t="shared" si="6"/>
        <v>3.6999999999999993</v>
      </c>
      <c r="F12" s="18">
        <f t="shared" si="7"/>
        <v>0.003806530215735189</v>
      </c>
      <c r="G12" s="16">
        <f t="shared" si="8"/>
        <v>-11.335000000000004</v>
      </c>
      <c r="H12" s="18">
        <f t="shared" si="9"/>
        <v>0.01888938813194186</v>
      </c>
    </row>
    <row r="13" spans="1:8" ht="12.75">
      <c r="A13" s="23" t="s">
        <v>19</v>
      </c>
      <c r="B13" s="11">
        <v>0.5</v>
      </c>
      <c r="C13" s="11">
        <f t="shared" si="5"/>
        <v>-2.995732273553991</v>
      </c>
      <c r="D13" s="17">
        <v>-24.11</v>
      </c>
      <c r="E13" s="17">
        <f t="shared" si="6"/>
        <v>5.725000000000001</v>
      </c>
      <c r="F13" s="19">
        <f t="shared" si="7"/>
        <v>0.0058837150190618</v>
      </c>
      <c r="G13" s="17">
        <f t="shared" si="8"/>
        <v>-1.2099999999999937</v>
      </c>
      <c r="H13" s="19">
        <f t="shared" si="9"/>
        <v>0.029078386216758872</v>
      </c>
    </row>
    <row r="14" spans="1:13" ht="12.75">
      <c r="A14" s="7" t="s">
        <v>20</v>
      </c>
      <c r="B14" s="8">
        <v>12.88</v>
      </c>
      <c r="C14" s="8">
        <f>LN((B14)/(B$14))</f>
        <v>0</v>
      </c>
      <c r="D14" s="16">
        <v>-29.805</v>
      </c>
      <c r="E14" s="16">
        <f>D14-D$14</f>
        <v>0</v>
      </c>
      <c r="F14" s="18">
        <f>LN((1000+D14)/(1000+D$14))</f>
        <v>0</v>
      </c>
      <c r="G14" s="16">
        <f>D$14+5*E14</f>
        <v>-29.805</v>
      </c>
      <c r="H14" s="18">
        <f>LN((1000+G14)/(1000+D$14))</f>
        <v>0</v>
      </c>
      <c r="J14" t="s">
        <v>34</v>
      </c>
      <c r="M14" s="3">
        <f>SLOPE(F14:F22,C14:C22)*1000</f>
        <v>-1.6875383692884605</v>
      </c>
    </row>
    <row r="15" spans="1:13" ht="12.75">
      <c r="A15" s="7" t="s">
        <v>21</v>
      </c>
      <c r="B15" s="8">
        <v>10.96</v>
      </c>
      <c r="C15" s="8">
        <f>LN((B15)/(B$14))</f>
        <v>-0.16142343915633803</v>
      </c>
      <c r="D15" s="16">
        <v>-29.525</v>
      </c>
      <c r="E15" s="16">
        <f>D15-D$14</f>
        <v>0.28000000000000114</v>
      </c>
      <c r="F15" s="18">
        <f>LN((1000+D15)/(1000+D$14))</f>
        <v>0.00028856013844996887</v>
      </c>
      <c r="G15" s="16">
        <f>D$14+5*E15</f>
        <v>-28.404999999999994</v>
      </c>
      <c r="H15" s="18">
        <f>LN((1000+G15)/(1000+D$14))</f>
        <v>0.0014419687428423584</v>
      </c>
      <c r="J15" t="s">
        <v>36</v>
      </c>
      <c r="M15" s="3">
        <f>5*M14</f>
        <v>-8.437691846442302</v>
      </c>
    </row>
    <row r="16" spans="1:13" ht="12.75">
      <c r="A16" s="7" t="s">
        <v>22</v>
      </c>
      <c r="B16" s="8">
        <v>8.07</v>
      </c>
      <c r="C16" s="8">
        <f aca="true" t="shared" si="10" ref="C16:C22">LN((B16)/(B$14))</f>
        <v>-0.46752223839435014</v>
      </c>
      <c r="D16" s="16">
        <v>-28.965</v>
      </c>
      <c r="E16" s="16">
        <f aca="true" t="shared" si="11" ref="E16:E22">D16-D$14</f>
        <v>0.8399999999999999</v>
      </c>
      <c r="F16" s="18">
        <f aca="true" t="shared" si="12" ref="F16:F22">LN((1000+D16)/(1000+D$14))</f>
        <v>0.0008654307345629207</v>
      </c>
      <c r="G16" s="16">
        <f aca="true" t="shared" si="13" ref="G16:G22">D$14+5*E16</f>
        <v>-25.605</v>
      </c>
      <c r="H16" s="18">
        <f aca="true" t="shared" si="14" ref="H16:H22">LN((1000+G16)/(1000+D$14))</f>
        <v>0.004319683358322783</v>
      </c>
      <c r="J16" t="s">
        <v>35</v>
      </c>
      <c r="M16" s="3">
        <f>SLOPE(H14:H22,C14:C22)*1000</f>
        <v>-8.354670254620235</v>
      </c>
    </row>
    <row r="17" spans="1:13" ht="12.75">
      <c r="A17" s="7" t="s">
        <v>23</v>
      </c>
      <c r="B17" s="8">
        <v>5.07</v>
      </c>
      <c r="C17" s="8">
        <f t="shared" si="10"/>
        <v>-0.9323349030731158</v>
      </c>
      <c r="D17" s="16">
        <v>-28.415</v>
      </c>
      <c r="E17" s="16">
        <f t="shared" si="11"/>
        <v>1.3900000000000006</v>
      </c>
      <c r="F17" s="18">
        <f t="shared" si="12"/>
        <v>0.001431676335551033</v>
      </c>
      <c r="G17" s="16">
        <f t="shared" si="13"/>
        <v>-22.854999999999997</v>
      </c>
      <c r="H17" s="18">
        <f t="shared" si="14"/>
        <v>0.007137972320080032</v>
      </c>
      <c r="J17" t="s">
        <v>37</v>
      </c>
      <c r="M17" s="20">
        <f>1/(1+M16/1000)</f>
        <v>1.0084250588431303</v>
      </c>
    </row>
    <row r="18" spans="1:8" ht="12.75">
      <c r="A18" s="7" t="s">
        <v>24</v>
      </c>
      <c r="B18" s="8">
        <v>4.09</v>
      </c>
      <c r="C18" s="8">
        <f t="shared" si="10"/>
        <v>-1.1471307506214972</v>
      </c>
      <c r="D18" s="16">
        <v>-28</v>
      </c>
      <c r="E18" s="16">
        <f t="shared" si="11"/>
        <v>1.8049999999999997</v>
      </c>
      <c r="F18" s="18">
        <f t="shared" si="12"/>
        <v>0.0018587222391846742</v>
      </c>
      <c r="G18" s="16">
        <f t="shared" si="13"/>
        <v>-20.78</v>
      </c>
      <c r="H18" s="18">
        <f t="shared" si="14"/>
        <v>0.009259254164824416</v>
      </c>
    </row>
    <row r="19" spans="1:8" ht="12.75">
      <c r="A19" s="7" t="s">
        <v>25</v>
      </c>
      <c r="B19" s="8">
        <v>2.48</v>
      </c>
      <c r="C19" s="8">
        <f t="shared" si="10"/>
        <v>-1.6474171604993169</v>
      </c>
      <c r="D19" s="16">
        <v>-27.305</v>
      </c>
      <c r="E19" s="16">
        <f t="shared" si="11"/>
        <v>2.5</v>
      </c>
      <c r="F19" s="18">
        <f t="shared" si="12"/>
        <v>0.0025734873098915553</v>
      </c>
      <c r="G19" s="16">
        <f t="shared" si="13"/>
        <v>-17.305</v>
      </c>
      <c r="H19" s="18">
        <f t="shared" si="14"/>
        <v>0.012801715111388593</v>
      </c>
    </row>
    <row r="20" spans="1:8" ht="12.75">
      <c r="A20" s="7" t="s">
        <v>26</v>
      </c>
      <c r="B20" s="8">
        <v>1.78</v>
      </c>
      <c r="C20" s="8">
        <f t="shared" si="10"/>
        <v>-1.9790623563722138</v>
      </c>
      <c r="D20" s="16">
        <v>-26.72</v>
      </c>
      <c r="E20" s="16">
        <f t="shared" si="11"/>
        <v>3.085000000000001</v>
      </c>
      <c r="F20" s="18">
        <f t="shared" si="12"/>
        <v>0.0031747283511407895</v>
      </c>
      <c r="G20" s="16">
        <f t="shared" si="13"/>
        <v>-14.379999999999995</v>
      </c>
      <c r="H20" s="18">
        <f t="shared" si="14"/>
        <v>0.015773802559909195</v>
      </c>
    </row>
    <row r="21" spans="1:8" ht="12.75">
      <c r="A21" s="7" t="s">
        <v>26</v>
      </c>
      <c r="B21" s="8">
        <v>1.24</v>
      </c>
      <c r="C21" s="8">
        <f t="shared" si="10"/>
        <v>-2.3405643410592623</v>
      </c>
      <c r="D21" s="16">
        <v>-25.745</v>
      </c>
      <c r="E21" s="16">
        <f t="shared" si="11"/>
        <v>4.059999999999999</v>
      </c>
      <c r="F21" s="18">
        <f t="shared" si="12"/>
        <v>0.004175994137333016</v>
      </c>
      <c r="G21" s="16">
        <f t="shared" si="13"/>
        <v>-9.505000000000006</v>
      </c>
      <c r="H21" s="18">
        <f t="shared" si="14"/>
        <v>0.020707735949032333</v>
      </c>
    </row>
    <row r="22" spans="1:8" ht="12.75">
      <c r="A22" s="10" t="s">
        <v>26</v>
      </c>
      <c r="B22" s="11">
        <v>0.58</v>
      </c>
      <c r="C22" s="11">
        <f t="shared" si="10"/>
        <v>-3.10040289611788</v>
      </c>
      <c r="D22" s="17">
        <v>-24.735</v>
      </c>
      <c r="E22" s="17">
        <f t="shared" si="11"/>
        <v>5.07</v>
      </c>
      <c r="F22" s="19">
        <f t="shared" si="12"/>
        <v>0.005212146718852832</v>
      </c>
      <c r="G22" s="17">
        <f t="shared" si="13"/>
        <v>-4.454999999999998</v>
      </c>
      <c r="H22" s="19">
        <f t="shared" si="14"/>
        <v>0.02579324367672215</v>
      </c>
    </row>
    <row r="23" spans="1:13" ht="12.75">
      <c r="A23" s="7" t="s">
        <v>27</v>
      </c>
      <c r="B23" s="8">
        <v>12.27</v>
      </c>
      <c r="C23" s="8">
        <f>LN((B23)/(B$23))</f>
        <v>0</v>
      </c>
      <c r="D23" s="16">
        <v>-29.59</v>
      </c>
      <c r="E23" s="16">
        <f aca="true" t="shared" si="15" ref="E23:E30">D23-D$23</f>
        <v>0</v>
      </c>
      <c r="F23" s="18">
        <f aca="true" t="shared" si="16" ref="F23:F30">LN((1000+D23)/(1000+D$23))</f>
        <v>0</v>
      </c>
      <c r="G23" s="16">
        <f aca="true" t="shared" si="17" ref="G23:G30">D$23+5*E23</f>
        <v>-29.59</v>
      </c>
      <c r="H23" s="18">
        <f aca="true" t="shared" si="18" ref="H23:H30">LN((1000+G23)/(1000+D$23))</f>
        <v>0</v>
      </c>
      <c r="J23" t="s">
        <v>34</v>
      </c>
      <c r="M23" s="3">
        <f>SLOPE(F23:F30,C23:C30)*1000</f>
        <v>-1.8881162959817737</v>
      </c>
    </row>
    <row r="24" spans="1:13" ht="12.75">
      <c r="A24" s="7" t="s">
        <v>28</v>
      </c>
      <c r="B24" s="8">
        <v>10.15</v>
      </c>
      <c r="C24" s="8">
        <f>LN((B24)/(B$23))</f>
        <v>-0.18968355323502362</v>
      </c>
      <c r="D24" s="16">
        <v>-29.375</v>
      </c>
      <c r="E24" s="16">
        <f t="shared" si="15"/>
        <v>0.21499999999999986</v>
      </c>
      <c r="F24" s="18">
        <f t="shared" si="16"/>
        <v>0.0002215312973534496</v>
      </c>
      <c r="G24" s="16">
        <f t="shared" si="17"/>
        <v>-28.515</v>
      </c>
      <c r="H24" s="18">
        <f t="shared" si="18"/>
        <v>0.0011071660515246055</v>
      </c>
      <c r="J24" t="s">
        <v>36</v>
      </c>
      <c r="M24" s="3">
        <f>5*M23</f>
        <v>-9.440581479908868</v>
      </c>
    </row>
    <row r="25" spans="1:13" ht="12.75">
      <c r="A25" s="7" t="s">
        <v>29</v>
      </c>
      <c r="B25" s="8">
        <v>7.96</v>
      </c>
      <c r="C25" s="8">
        <f aca="true" t="shared" si="19" ref="C25:C30">LN((B25)/(B$23))</f>
        <v>-0.43272825886652844</v>
      </c>
      <c r="D25" s="16">
        <v>-28.88</v>
      </c>
      <c r="E25" s="16">
        <f t="shared" si="15"/>
        <v>0.7100000000000009</v>
      </c>
      <c r="F25" s="18">
        <f t="shared" si="16"/>
        <v>0.0007313819839501808</v>
      </c>
      <c r="G25" s="16">
        <f t="shared" si="17"/>
        <v>-26.039999999999996</v>
      </c>
      <c r="H25" s="18">
        <f t="shared" si="18"/>
        <v>0.0036515724318266466</v>
      </c>
      <c r="J25" t="s">
        <v>35</v>
      </c>
      <c r="M25" s="3">
        <f>SLOPE(H23:H30,C23:C30)*1000</f>
        <v>-9.333863659970005</v>
      </c>
    </row>
    <row r="26" spans="1:13" ht="12.75">
      <c r="A26" s="7" t="s">
        <v>30</v>
      </c>
      <c r="B26" s="8">
        <v>4.8</v>
      </c>
      <c r="C26" s="8">
        <f t="shared" si="19"/>
        <v>-0.9385413408089748</v>
      </c>
      <c r="D26" s="16">
        <v>-28.005</v>
      </c>
      <c r="E26" s="16">
        <f t="shared" si="15"/>
        <v>1.5850000000000009</v>
      </c>
      <c r="F26" s="18">
        <f t="shared" si="16"/>
        <v>0.0016319978086886601</v>
      </c>
      <c r="G26" s="16">
        <f t="shared" si="17"/>
        <v>-21.664999999999996</v>
      </c>
      <c r="H26" s="18">
        <f t="shared" si="18"/>
        <v>0.008133484564550974</v>
      </c>
      <c r="J26" t="s">
        <v>37</v>
      </c>
      <c r="M26" s="20">
        <f>1/(1+M25/1000)</f>
        <v>1.0094218055080126</v>
      </c>
    </row>
    <row r="27" spans="1:8" ht="12.75">
      <c r="A27" s="7" t="s">
        <v>31</v>
      </c>
      <c r="B27" s="8">
        <v>3.37</v>
      </c>
      <c r="C27" s="8">
        <f t="shared" si="19"/>
        <v>-1.2922445143585495</v>
      </c>
      <c r="D27" s="16">
        <v>-27.415</v>
      </c>
      <c r="E27" s="16">
        <f t="shared" si="15"/>
        <v>2.1750000000000007</v>
      </c>
      <c r="F27" s="18">
        <f t="shared" si="16"/>
        <v>0.0022388126665030335</v>
      </c>
      <c r="G27" s="16">
        <f t="shared" si="17"/>
        <v>-18.714999999999996</v>
      </c>
      <c r="H27" s="18">
        <f t="shared" si="18"/>
        <v>0.011144274644712984</v>
      </c>
    </row>
    <row r="28" spans="1:8" ht="12.75">
      <c r="A28" s="7" t="s">
        <v>32</v>
      </c>
      <c r="B28" s="8">
        <v>1.71</v>
      </c>
      <c r="C28" s="8">
        <f t="shared" si="19"/>
        <v>-1.9706638882082517</v>
      </c>
      <c r="D28" s="16">
        <v>-26.43</v>
      </c>
      <c r="E28" s="16">
        <f t="shared" si="15"/>
        <v>3.16</v>
      </c>
      <c r="F28" s="18">
        <f t="shared" si="16"/>
        <v>0.0032510651172145675</v>
      </c>
      <c r="G28" s="16">
        <f t="shared" si="17"/>
        <v>-13.79</v>
      </c>
      <c r="H28" s="18">
        <f t="shared" si="18"/>
        <v>0.016150651064067614</v>
      </c>
    </row>
    <row r="29" spans="1:8" ht="12.75">
      <c r="A29" s="7" t="s">
        <v>33</v>
      </c>
      <c r="B29" s="8">
        <v>1.02</v>
      </c>
      <c r="C29" s="8">
        <f t="shared" si="19"/>
        <v>-2.48735463142664</v>
      </c>
      <c r="D29" s="16">
        <v>-25.255</v>
      </c>
      <c r="E29" s="16">
        <f t="shared" si="15"/>
        <v>4.335000000000001</v>
      </c>
      <c r="F29" s="18">
        <f t="shared" si="16"/>
        <v>0.004457235723562748</v>
      </c>
      <c r="G29" s="16">
        <f t="shared" si="17"/>
        <v>-7.914999999999996</v>
      </c>
      <c r="H29" s="18">
        <f t="shared" si="18"/>
        <v>0.02209012649235445</v>
      </c>
    </row>
    <row r="30" spans="1:8" ht="12.75">
      <c r="A30" s="10" t="s">
        <v>33</v>
      </c>
      <c r="B30" s="11">
        <v>0.51</v>
      </c>
      <c r="C30" s="11">
        <f t="shared" si="19"/>
        <v>-3.1805018119865855</v>
      </c>
      <c r="D30" s="17">
        <v>-23.585</v>
      </c>
      <c r="E30" s="17">
        <f t="shared" si="15"/>
        <v>6.004999999999999</v>
      </c>
      <c r="F30" s="19">
        <f t="shared" si="16"/>
        <v>0.006169038351533505</v>
      </c>
      <c r="G30" s="17">
        <f t="shared" si="17"/>
        <v>0.43499999999999517</v>
      </c>
      <c r="H30" s="19">
        <f t="shared" si="18"/>
        <v>0.030471521791467712</v>
      </c>
    </row>
    <row r="31" spans="1:13" s="14" customFormat="1" ht="12.75">
      <c r="A31" s="13"/>
      <c r="B31" s="24"/>
      <c r="C31" s="24"/>
      <c r="D31" s="25"/>
      <c r="E31" s="25"/>
      <c r="F31" s="26"/>
      <c r="G31" s="25"/>
      <c r="H31" s="26"/>
      <c r="M31" s="27"/>
    </row>
    <row r="32" spans="1:13" s="14" customFormat="1" ht="12.75">
      <c r="A32" s="13"/>
      <c r="B32" s="24"/>
      <c r="C32" s="24"/>
      <c r="D32" s="25"/>
      <c r="E32" s="25"/>
      <c r="F32" s="26"/>
      <c r="G32" s="25"/>
      <c r="H32" s="26"/>
      <c r="M32" s="27"/>
    </row>
    <row r="33" spans="1:13" s="14" customFormat="1" ht="12.75">
      <c r="A33" s="13"/>
      <c r="B33" s="24"/>
      <c r="C33" s="24"/>
      <c r="D33" s="25"/>
      <c r="E33" s="25"/>
      <c r="F33" s="26"/>
      <c r="G33" s="25"/>
      <c r="H33" s="26"/>
      <c r="M33" s="27"/>
    </row>
    <row r="34" spans="1:13" s="14" customFormat="1" ht="12.75">
      <c r="A34" s="13"/>
      <c r="B34" s="24"/>
      <c r="C34" s="24"/>
      <c r="D34" s="25"/>
      <c r="E34" s="25"/>
      <c r="F34" s="26"/>
      <c r="G34" s="25"/>
      <c r="H34" s="26"/>
      <c r="M34" s="27"/>
    </row>
    <row r="35" spans="1:13" s="14" customFormat="1" ht="12.75">
      <c r="A35" s="13"/>
      <c r="B35" s="24"/>
      <c r="C35" s="24"/>
      <c r="D35" s="25"/>
      <c r="E35" s="25"/>
      <c r="F35" s="26"/>
      <c r="G35" s="25"/>
      <c r="H35" s="26"/>
      <c r="M35" s="27"/>
    </row>
    <row r="36" spans="1:13" s="14" customFormat="1" ht="12.75">
      <c r="A36" s="13"/>
      <c r="B36" s="24"/>
      <c r="C36" s="24"/>
      <c r="D36" s="25"/>
      <c r="E36" s="25"/>
      <c r="F36" s="26"/>
      <c r="G36" s="25"/>
      <c r="H36" s="26"/>
      <c r="M36" s="27"/>
    </row>
    <row r="37" spans="1:13" s="14" customFormat="1" ht="12.75">
      <c r="A37" s="13"/>
      <c r="B37" s="24"/>
      <c r="C37" s="24"/>
      <c r="D37" s="25"/>
      <c r="E37" s="25"/>
      <c r="F37" s="26"/>
      <c r="G37" s="25"/>
      <c r="H37" s="26"/>
      <c r="M37" s="27"/>
    </row>
    <row r="38" spans="1:13" s="14" customFormat="1" ht="12.75">
      <c r="A38" s="13"/>
      <c r="B38" s="24"/>
      <c r="C38" s="24"/>
      <c r="D38" s="25"/>
      <c r="E38" s="25"/>
      <c r="F38" s="26"/>
      <c r="G38" s="25"/>
      <c r="H38" s="26"/>
      <c r="M38" s="27"/>
    </row>
    <row r="39" spans="1:13" s="14" customFormat="1" ht="12.75">
      <c r="A39" s="13"/>
      <c r="B39" s="24"/>
      <c r="C39" s="24"/>
      <c r="D39" s="25"/>
      <c r="E39" s="25"/>
      <c r="F39" s="26"/>
      <c r="G39" s="25"/>
      <c r="H39" s="26"/>
      <c r="M39" s="2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Stable Isotope Lab. - U of T </dc:creator>
  <cp:keywords/>
  <dc:description/>
  <cp:lastModifiedBy>Margarita Semadeni</cp:lastModifiedBy>
  <cp:lastPrinted>2003-07-11T16:59:00Z</cp:lastPrinted>
  <dcterms:created xsi:type="dcterms:W3CDTF">2003-07-11T16:30:42Z</dcterms:created>
  <dcterms:modified xsi:type="dcterms:W3CDTF">2005-05-26T06:10:12Z</dcterms:modified>
  <cp:category/>
  <cp:version/>
  <cp:contentType/>
  <cp:contentStatus/>
</cp:coreProperties>
</file>