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Public\Carnitines\Figures\"/>
    </mc:Choice>
  </mc:AlternateContent>
  <xr:revisionPtr revIDLastSave="0" documentId="8_{BE3A611D-83C9-4E36-9637-0D80EFB29471}" xr6:coauthVersionLast="47" xr6:coauthVersionMax="47" xr10:uidLastSave="{00000000-0000-0000-0000-000000000000}"/>
  <bookViews>
    <workbookView xWindow="-120" yWindow="-120" windowWidth="29040" windowHeight="15840" xr2:uid="{8012F7F5-C6AD-4E6E-866B-28C0D3FC2D3F}"/>
  </bookViews>
  <sheets>
    <sheet name="Skyline MS Upload and List" sheetId="19" r:id="rId1"/>
    <sheet name="Newborn Screening Codes" sheetId="21" r:id="rId2"/>
    <sheet name="Carntine CCS raw data" sheetId="1" r:id="rId3"/>
    <sheet name="Steroid CCS raw data" sheetId="1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11" l="1"/>
  <c r="O13" i="11"/>
  <c r="P13" i="11" s="1"/>
  <c r="O17" i="11"/>
  <c r="P17" i="11" s="1"/>
  <c r="N17" i="11"/>
  <c r="O16" i="11"/>
  <c r="P16" i="11" s="1"/>
  <c r="N16" i="11"/>
  <c r="O15" i="11"/>
  <c r="P15" i="11" s="1"/>
  <c r="N15" i="11"/>
  <c r="O14" i="11"/>
  <c r="P14" i="11" s="1"/>
  <c r="N14" i="11"/>
  <c r="O12" i="11"/>
  <c r="P12" i="11" s="1"/>
  <c r="N12" i="11"/>
  <c r="O11" i="11"/>
  <c r="P11" i="11" s="1"/>
  <c r="N11" i="11"/>
  <c r="O10" i="11"/>
  <c r="P10" i="11" s="1"/>
  <c r="N10" i="11"/>
  <c r="U9" i="11"/>
  <c r="S9" i="11"/>
  <c r="R9" i="11"/>
  <c r="Q9" i="11"/>
  <c r="T9" i="11" s="1"/>
  <c r="O9" i="11"/>
  <c r="P9" i="11" s="1"/>
  <c r="N9" i="11"/>
  <c r="U8" i="11"/>
  <c r="S8" i="11"/>
  <c r="R8" i="11"/>
  <c r="Q8" i="11"/>
  <c r="T8" i="11" s="1"/>
  <c r="O8" i="11"/>
  <c r="P8" i="11" s="1"/>
  <c r="N8" i="11"/>
  <c r="AJ12" i="11"/>
  <c r="AI12" i="11"/>
  <c r="AH12" i="11"/>
  <c r="AG12" i="11"/>
  <c r="AC12" i="11"/>
  <c r="AH11" i="11"/>
  <c r="AI11" i="11" s="1"/>
  <c r="AJ11" i="11" s="1"/>
  <c r="AG11" i="11"/>
  <c r="AC11" i="11"/>
  <c r="AH10" i="11"/>
  <c r="AI10" i="11" s="1"/>
  <c r="AJ10" i="11" s="1"/>
  <c r="AG10" i="11"/>
  <c r="AC10" i="11"/>
  <c r="AH9" i="11"/>
  <c r="AI9" i="11" s="1"/>
  <c r="AJ9" i="11" s="1"/>
  <c r="AG9" i="11"/>
  <c r="AC9" i="11"/>
  <c r="AH8" i="11"/>
  <c r="AI8" i="11" s="1"/>
  <c r="AJ8" i="11" s="1"/>
  <c r="AG8" i="11"/>
  <c r="AC8" i="11"/>
  <c r="AH7" i="11"/>
  <c r="AI7" i="11" s="1"/>
  <c r="AJ7" i="11" s="1"/>
  <c r="AG7" i="11"/>
  <c r="AC7" i="11"/>
  <c r="U7" i="11"/>
  <c r="S7" i="11"/>
  <c r="R7" i="11"/>
  <c r="Q7" i="11"/>
  <c r="T7" i="11" s="1"/>
  <c r="O7" i="11"/>
  <c r="P7" i="11" s="1"/>
  <c r="N7" i="11"/>
  <c r="AL15" i="11" l="1"/>
  <c r="AK11" i="11"/>
  <c r="AK7" i="11"/>
  <c r="AK15" i="11"/>
  <c r="AL11" i="11"/>
  <c r="AL7" i="11"/>
  <c r="Q17" i="11" l="1"/>
  <c r="Q14" i="11"/>
  <c r="Q11" i="11"/>
  <c r="Q10" i="11"/>
  <c r="Q16" i="11"/>
  <c r="Q15" i="11"/>
  <c r="Q12" i="11"/>
  <c r="R16" i="11"/>
  <c r="R12" i="11"/>
  <c r="R13" i="11"/>
  <c r="R17" i="11"/>
  <c r="R14" i="11"/>
  <c r="Q13" i="11"/>
  <c r="S14" i="11"/>
  <c r="S12" i="11"/>
  <c r="S11" i="11"/>
  <c r="S13" i="11"/>
  <c r="S17" i="11"/>
  <c r="S16" i="11"/>
  <c r="S15" i="11"/>
  <c r="S10" i="11"/>
  <c r="R15" i="11"/>
  <c r="R11" i="11"/>
  <c r="R10" i="11"/>
  <c r="O41" i="1"/>
  <c r="P41" i="1"/>
  <c r="Q41" i="1" s="1"/>
  <c r="O42" i="1"/>
  <c r="P42" i="1"/>
  <c r="Q42" i="1" s="1"/>
  <c r="O43" i="1"/>
  <c r="P43" i="1"/>
  <c r="Q43" i="1" s="1"/>
  <c r="O44" i="1"/>
  <c r="P44" i="1"/>
  <c r="Q44" i="1" s="1"/>
  <c r="O45" i="1"/>
  <c r="P45" i="1"/>
  <c r="Q45" i="1" s="1"/>
  <c r="O46" i="1"/>
  <c r="P46" i="1"/>
  <c r="Q46" i="1" s="1"/>
  <c r="O47" i="1"/>
  <c r="P47" i="1"/>
  <c r="Q47" i="1" s="1"/>
  <c r="O48" i="1"/>
  <c r="P48" i="1"/>
  <c r="Q48" i="1" s="1"/>
  <c r="O49" i="1"/>
  <c r="P49" i="1"/>
  <c r="Q49" i="1" s="1"/>
  <c r="O50" i="1"/>
  <c r="P50" i="1"/>
  <c r="Q50" i="1" s="1"/>
  <c r="O51" i="1"/>
  <c r="P51" i="1"/>
  <c r="Q51" i="1" s="1"/>
  <c r="O52" i="1"/>
  <c r="P52" i="1"/>
  <c r="Q52" i="1" s="1"/>
  <c r="O53" i="1"/>
  <c r="P53" i="1"/>
  <c r="Q53" i="1" s="1"/>
  <c r="R53" i="1"/>
  <c r="U53" i="1" s="1"/>
  <c r="S53" i="1"/>
  <c r="T53" i="1"/>
  <c r="V53" i="1"/>
  <c r="O54" i="1"/>
  <c r="P54" i="1"/>
  <c r="Q54" i="1" s="1"/>
  <c r="O22" i="1"/>
  <c r="P22" i="1"/>
  <c r="Q22" i="1" s="1"/>
  <c r="O23" i="1"/>
  <c r="P23" i="1"/>
  <c r="Q23" i="1" s="1"/>
  <c r="O24" i="1"/>
  <c r="P24" i="1"/>
  <c r="Q24" i="1" s="1"/>
  <c r="O25" i="1"/>
  <c r="P25" i="1"/>
  <c r="Q25" i="1" s="1"/>
  <c r="O26" i="1"/>
  <c r="P26" i="1"/>
  <c r="Q26" i="1" s="1"/>
  <c r="R26" i="1"/>
  <c r="U26" i="1" s="1"/>
  <c r="S26" i="1"/>
  <c r="T26" i="1"/>
  <c r="V26" i="1"/>
  <c r="O27" i="1"/>
  <c r="P27" i="1"/>
  <c r="Q27" i="1" s="1"/>
  <c r="R27" i="1"/>
  <c r="U27" i="1" s="1"/>
  <c r="S27" i="1"/>
  <c r="T27" i="1"/>
  <c r="V27" i="1"/>
  <c r="O28" i="1"/>
  <c r="P28" i="1"/>
  <c r="Q28" i="1" s="1"/>
  <c r="O29" i="1"/>
  <c r="P29" i="1"/>
  <c r="Q29" i="1" s="1"/>
  <c r="O30" i="1"/>
  <c r="P30" i="1"/>
  <c r="Q30" i="1" s="1"/>
  <c r="O31" i="1"/>
  <c r="P31" i="1"/>
  <c r="Q31" i="1" s="1"/>
  <c r="O32" i="1"/>
  <c r="P32" i="1"/>
  <c r="Q32" i="1" s="1"/>
  <c r="O33" i="1"/>
  <c r="P33" i="1"/>
  <c r="Q33" i="1" s="1"/>
  <c r="O34" i="1"/>
  <c r="P34" i="1"/>
  <c r="Q34" i="1" s="1"/>
  <c r="O35" i="1"/>
  <c r="P35" i="1"/>
  <c r="Q35" i="1" s="1"/>
  <c r="O36" i="1"/>
  <c r="P36" i="1"/>
  <c r="Q36" i="1" s="1"/>
  <c r="R36" i="1"/>
  <c r="U36" i="1" s="1"/>
  <c r="S36" i="1"/>
  <c r="T36" i="1"/>
  <c r="V36" i="1"/>
  <c r="O37" i="1"/>
  <c r="P37" i="1"/>
  <c r="Q37" i="1" s="1"/>
  <c r="R37" i="1"/>
  <c r="U37" i="1" s="1"/>
  <c r="S37" i="1"/>
  <c r="T37" i="1"/>
  <c r="V37" i="1"/>
  <c r="O38" i="1"/>
  <c r="P38" i="1"/>
  <c r="Q38" i="1" s="1"/>
  <c r="R38" i="1"/>
  <c r="U38" i="1" s="1"/>
  <c r="S38" i="1"/>
  <c r="T38" i="1"/>
  <c r="V38" i="1"/>
  <c r="O39" i="1"/>
  <c r="P39" i="1"/>
  <c r="Q39" i="1" s="1"/>
  <c r="O40" i="1"/>
  <c r="P40" i="1"/>
  <c r="Q40" i="1" s="1"/>
  <c r="P21" i="1"/>
  <c r="Q21" i="1" s="1"/>
  <c r="O16" i="1"/>
  <c r="P16" i="1"/>
  <c r="Q16" i="1" s="1"/>
  <c r="O17" i="1"/>
  <c r="P17" i="1"/>
  <c r="Q17" i="1" s="1"/>
  <c r="O18" i="1"/>
  <c r="P18" i="1"/>
  <c r="Q18" i="1" s="1"/>
  <c r="O19" i="1"/>
  <c r="P19" i="1"/>
  <c r="Q19" i="1" s="1"/>
  <c r="O20" i="1"/>
  <c r="P20" i="1"/>
  <c r="Q20" i="1" s="1"/>
  <c r="O21" i="1"/>
  <c r="T13" i="11" l="1"/>
  <c r="U13" i="11" s="1"/>
  <c r="T16" i="11"/>
  <c r="U16" i="11" s="1"/>
  <c r="T12" i="11"/>
  <c r="U12" i="11" s="1"/>
  <c r="T17" i="11"/>
  <c r="T14" i="11"/>
  <c r="U14" i="11" s="1"/>
  <c r="T10" i="11"/>
  <c r="T15" i="11"/>
  <c r="T11" i="11"/>
  <c r="U11" i="11" l="1"/>
  <c r="U10" i="11"/>
  <c r="U15" i="11"/>
  <c r="U17" i="11"/>
  <c r="AD11" i="1" l="1"/>
  <c r="AD7" i="1"/>
  <c r="R7" i="1"/>
  <c r="AD9" i="1"/>
  <c r="AD8" i="1"/>
  <c r="AD10" i="1"/>
  <c r="AD12" i="1"/>
  <c r="T7" i="1"/>
  <c r="S7" i="1"/>
  <c r="O8" i="1"/>
  <c r="P8" i="1"/>
  <c r="Q8" i="1" s="1"/>
  <c r="R8" i="1"/>
  <c r="S8" i="1"/>
  <c r="T8" i="1"/>
  <c r="O11" i="1"/>
  <c r="P11" i="1"/>
  <c r="Q11" i="1" s="1"/>
  <c r="O14" i="1"/>
  <c r="P14" i="1"/>
  <c r="Q14" i="1" s="1"/>
  <c r="O9" i="1"/>
  <c r="P9" i="1"/>
  <c r="Q9" i="1" s="1"/>
  <c r="R9" i="1"/>
  <c r="S9" i="1"/>
  <c r="T9" i="1"/>
  <c r="O12" i="1"/>
  <c r="P12" i="1"/>
  <c r="Q12" i="1" s="1"/>
  <c r="R12" i="1"/>
  <c r="U12" i="1" s="1"/>
  <c r="S12" i="1"/>
  <c r="T12" i="1"/>
  <c r="O15" i="1"/>
  <c r="P15" i="1"/>
  <c r="Q15" i="1" s="1"/>
  <c r="P7" i="1"/>
  <c r="Q7" i="1" s="1"/>
  <c r="O7" i="1"/>
  <c r="U9" i="1" l="1"/>
  <c r="U8" i="1"/>
  <c r="V12" i="1"/>
  <c r="V9" i="1"/>
  <c r="V8" i="1"/>
  <c r="O10" i="1"/>
  <c r="O13" i="1"/>
  <c r="AH7" i="1"/>
  <c r="P10" i="1" l="1"/>
  <c r="Q10" i="1" s="1"/>
  <c r="P13" i="1"/>
  <c r="Q13" i="1" s="1"/>
  <c r="AI8" i="1"/>
  <c r="AJ8" i="1" s="1"/>
  <c r="AK8" i="1" s="1"/>
  <c r="AI9" i="1"/>
  <c r="AJ9" i="1" s="1"/>
  <c r="AK9" i="1" s="1"/>
  <c r="AI10" i="1"/>
  <c r="AJ10" i="1" s="1"/>
  <c r="AK10" i="1" s="1"/>
  <c r="AI11" i="1"/>
  <c r="AJ11" i="1" s="1"/>
  <c r="AK11" i="1" s="1"/>
  <c r="AI12" i="1"/>
  <c r="AJ12" i="1" s="1"/>
  <c r="AK12" i="1" s="1"/>
  <c r="AI7" i="1"/>
  <c r="AJ7" i="1" s="1"/>
  <c r="AK7" i="1" s="1"/>
  <c r="AH8" i="1"/>
  <c r="AH9" i="1"/>
  <c r="AH10" i="1"/>
  <c r="AH11" i="1"/>
  <c r="AH12" i="1"/>
  <c r="AL7" i="1" l="1"/>
  <c r="AM7" i="1"/>
  <c r="AM15" i="1"/>
  <c r="AL11" i="1"/>
  <c r="AL15" i="1"/>
  <c r="AM11" i="1"/>
  <c r="T13" i="1"/>
  <c r="R43" i="1" l="1"/>
  <c r="R42" i="1"/>
  <c r="T41" i="1"/>
  <c r="T45" i="1"/>
  <c r="T49" i="1"/>
  <c r="T50" i="1"/>
  <c r="T51" i="1"/>
  <c r="T52" i="1"/>
  <c r="T23" i="1"/>
  <c r="T25" i="1"/>
  <c r="T30" i="1"/>
  <c r="T32" i="1"/>
  <c r="T34" i="1"/>
  <c r="T39" i="1"/>
  <c r="T17" i="1"/>
  <c r="T19" i="1"/>
  <c r="T43" i="1"/>
  <c r="T44" i="1"/>
  <c r="T46" i="1"/>
  <c r="T47" i="1"/>
  <c r="T48" i="1"/>
  <c r="T54" i="1"/>
  <c r="T22" i="1"/>
  <c r="T24" i="1"/>
  <c r="T28" i="1"/>
  <c r="T29" i="1"/>
  <c r="T31" i="1"/>
  <c r="T33" i="1"/>
  <c r="T35" i="1"/>
  <c r="T40" i="1"/>
  <c r="T21" i="1"/>
  <c r="T16" i="1"/>
  <c r="T18" i="1"/>
  <c r="T20" i="1"/>
  <c r="T42" i="1"/>
  <c r="S42" i="1"/>
  <c r="S43" i="1"/>
  <c r="S29" i="1"/>
  <c r="R41" i="1"/>
  <c r="R44" i="1"/>
  <c r="R47" i="1"/>
  <c r="R51" i="1"/>
  <c r="R52" i="1"/>
  <c r="R48" i="1"/>
  <c r="R49" i="1"/>
  <c r="R54" i="1"/>
  <c r="R23" i="1"/>
  <c r="R24" i="1"/>
  <c r="R30" i="1"/>
  <c r="R31" i="1"/>
  <c r="R32" i="1"/>
  <c r="R33" i="1"/>
  <c r="R34" i="1"/>
  <c r="R35" i="1"/>
  <c r="R39" i="1"/>
  <c r="R40" i="1"/>
  <c r="R28" i="1"/>
  <c r="R29" i="1"/>
  <c r="R21" i="1"/>
  <c r="R17" i="1"/>
  <c r="R19" i="1"/>
  <c r="R46" i="1"/>
  <c r="R50" i="1"/>
  <c r="R16" i="1"/>
  <c r="R18" i="1"/>
  <c r="R20" i="1"/>
  <c r="R45" i="1"/>
  <c r="R22" i="1"/>
  <c r="R25" i="1"/>
  <c r="S41" i="1"/>
  <c r="S46" i="1"/>
  <c r="S47" i="1"/>
  <c r="S48" i="1"/>
  <c r="S50" i="1"/>
  <c r="S51" i="1"/>
  <c r="S22" i="1"/>
  <c r="S24" i="1"/>
  <c r="S25" i="1"/>
  <c r="S31" i="1"/>
  <c r="S33" i="1"/>
  <c r="S35" i="1"/>
  <c r="S40" i="1"/>
  <c r="U40" i="1" s="1"/>
  <c r="V40" i="1" s="1"/>
  <c r="S21" i="1"/>
  <c r="U21" i="1" s="1"/>
  <c r="S16" i="1"/>
  <c r="U16" i="1" s="1"/>
  <c r="V16" i="1" s="1"/>
  <c r="S44" i="1"/>
  <c r="S45" i="1"/>
  <c r="S49" i="1"/>
  <c r="S52" i="1"/>
  <c r="S54" i="1"/>
  <c r="S23" i="1"/>
  <c r="S28" i="1"/>
  <c r="S30" i="1"/>
  <c r="S32" i="1"/>
  <c r="S34" i="1"/>
  <c r="S39" i="1"/>
  <c r="S17" i="1"/>
  <c r="S18" i="1"/>
  <c r="U18" i="1" s="1"/>
  <c r="V18" i="1" s="1"/>
  <c r="S19" i="1"/>
  <c r="S20" i="1"/>
  <c r="S11" i="1"/>
  <c r="S14" i="1"/>
  <c r="S15" i="1"/>
  <c r="T11" i="1"/>
  <c r="T15" i="1"/>
  <c r="T14" i="1"/>
  <c r="R11" i="1"/>
  <c r="R15" i="1"/>
  <c r="R14" i="1"/>
  <c r="S13" i="1"/>
  <c r="S10" i="1"/>
  <c r="T10" i="1"/>
  <c r="U30" i="1" l="1"/>
  <c r="U17" i="1"/>
  <c r="V17" i="1" s="1"/>
  <c r="U42" i="1"/>
  <c r="V42" i="1" s="1"/>
  <c r="U43" i="1"/>
  <c r="V43" i="1" s="1"/>
  <c r="V21" i="1"/>
  <c r="U19" i="1"/>
  <c r="U52" i="1"/>
  <c r="V52" i="1" s="1"/>
  <c r="U45" i="1"/>
  <c r="V45" i="1" s="1"/>
  <c r="U50" i="1"/>
  <c r="V50" i="1" s="1"/>
  <c r="U47" i="1"/>
  <c r="V47" i="1" s="1"/>
  <c r="U41" i="1"/>
  <c r="V41" i="1" s="1"/>
  <c r="U29" i="1"/>
  <c r="U20" i="1"/>
  <c r="V20" i="1" s="1"/>
  <c r="U54" i="1"/>
  <c r="V54" i="1" s="1"/>
  <c r="U24" i="1"/>
  <c r="U34" i="1"/>
  <c r="V34" i="1" s="1"/>
  <c r="U23" i="1"/>
  <c r="U33" i="1"/>
  <c r="V33" i="1" s="1"/>
  <c r="U25" i="1"/>
  <c r="V25" i="1" s="1"/>
  <c r="U22" i="1"/>
  <c r="V22" i="1" s="1"/>
  <c r="U39" i="1"/>
  <c r="V39" i="1" s="1"/>
  <c r="U32" i="1"/>
  <c r="U28" i="1"/>
  <c r="V28" i="1" s="1"/>
  <c r="U49" i="1"/>
  <c r="V49" i="1" s="1"/>
  <c r="U44" i="1"/>
  <c r="V44" i="1" s="1"/>
  <c r="U35" i="1"/>
  <c r="V35" i="1" s="1"/>
  <c r="U31" i="1"/>
  <c r="V31" i="1" s="1"/>
  <c r="U51" i="1"/>
  <c r="V51" i="1" s="1"/>
  <c r="U48" i="1"/>
  <c r="V48" i="1" s="1"/>
  <c r="U46" i="1"/>
  <c r="V46" i="1" s="1"/>
  <c r="U11" i="1"/>
  <c r="U15" i="1"/>
  <c r="U14" i="1"/>
  <c r="V32" i="1" l="1"/>
  <c r="V30" i="1"/>
  <c r="V24" i="1"/>
  <c r="V23" i="1"/>
  <c r="V29" i="1"/>
  <c r="V19" i="1"/>
  <c r="V14" i="1"/>
  <c r="V11" i="1"/>
  <c r="V15" i="1"/>
  <c r="R13" i="1" l="1"/>
  <c r="R10" i="1"/>
  <c r="U7" i="1" l="1"/>
  <c r="U10" i="1"/>
  <c r="U13" i="1"/>
  <c r="V7" i="1" l="1"/>
  <c r="V13" i="1"/>
  <c r="V10" i="1"/>
</calcChain>
</file>

<file path=xl/sharedStrings.xml><?xml version="1.0" encoding="utf-8"?>
<sst xmlns="http://schemas.openxmlformats.org/spreadsheetml/2006/main" count="1371" uniqueCount="585">
  <si>
    <t>m/z</t>
  </si>
  <si>
    <t>CCS</t>
  </si>
  <si>
    <t>Exact m/z</t>
  </si>
  <si>
    <t>Charge State</t>
  </si>
  <si>
    <t>Error (ppm)</t>
  </si>
  <si>
    <t>Deconvoluted mass</t>
  </si>
  <si>
    <t>Adduct</t>
  </si>
  <si>
    <t>Multifield</t>
  </si>
  <si>
    <t>Single Field</t>
  </si>
  <si>
    <t>Drift Gas</t>
  </si>
  <si>
    <t xml:space="preserve">γ </t>
  </si>
  <si>
    <t>γ*Ω</t>
  </si>
  <si>
    <r>
      <t>Slope (</t>
    </r>
    <r>
      <rPr>
        <b/>
        <u/>
        <sz val="11"/>
        <color theme="1"/>
        <rFont val="Calibri"/>
        <family val="2"/>
      </rPr>
      <t>β)</t>
    </r>
  </si>
  <si>
    <t>Y int (T Fix)</t>
  </si>
  <si>
    <t>S.F. CCS</t>
  </si>
  <si>
    <t>Single Field (Replicate)</t>
  </si>
  <si>
    <t>A</t>
  </si>
  <si>
    <t>B</t>
  </si>
  <si>
    <t>C</t>
  </si>
  <si>
    <t>Dt (A)</t>
  </si>
  <si>
    <t>Dt (B)</t>
  </si>
  <si>
    <t>Dt (C)</t>
  </si>
  <si>
    <t xml:space="preserve">Average </t>
  </si>
  <si>
    <t>RSD</t>
  </si>
  <si>
    <t>%</t>
  </si>
  <si>
    <t>CCS (A)</t>
  </si>
  <si>
    <t>CCS (78.24)</t>
  </si>
  <si>
    <t xml:space="preserve">Multfield </t>
  </si>
  <si>
    <t>Cali. (78.484)</t>
  </si>
  <si>
    <t>"Gold Standard"</t>
  </si>
  <si>
    <t>Scaling Factor</t>
  </si>
  <si>
    <t>Formula</t>
  </si>
  <si>
    <t xml:space="preserve">Retention </t>
  </si>
  <si>
    <t>Time (A)</t>
  </si>
  <si>
    <t>Comment</t>
  </si>
  <si>
    <t>Obs.</t>
  </si>
  <si>
    <t>Carnitines</t>
  </si>
  <si>
    <t>D-Carnitine</t>
  </si>
  <si>
    <t>C7H15NO3</t>
  </si>
  <si>
    <t>L-Carnitine</t>
  </si>
  <si>
    <t>C9H17NO4 </t>
  </si>
  <si>
    <t>C10H19NO4</t>
  </si>
  <si>
    <t>Methylmalonylcarnitine</t>
  </si>
  <si>
    <t>C11H21NO4</t>
  </si>
  <si>
    <t>C12H21NO4</t>
  </si>
  <si>
    <t>Isovalerylcarnitine</t>
  </si>
  <si>
    <t>C12H23NO4</t>
  </si>
  <si>
    <t>Valerylcarnitine (pentanoylcarntine)</t>
  </si>
  <si>
    <t>Malonylcarnitine</t>
  </si>
  <si>
    <t>C10H17NO6</t>
  </si>
  <si>
    <t>3-Hydroxybutylcarnitine</t>
  </si>
  <si>
    <t>C11H21NO5</t>
  </si>
  <si>
    <t>Hexanoylcarnitine</t>
  </si>
  <si>
    <t>C13H25NO4</t>
  </si>
  <si>
    <t>Succinylcarnitine</t>
  </si>
  <si>
    <t>C11H19NO6</t>
  </si>
  <si>
    <t>3-Hydroxyisovalerylcarnitine</t>
  </si>
  <si>
    <t>C12H23NO5</t>
  </si>
  <si>
    <t>Glutarylcarnitine</t>
  </si>
  <si>
    <t>C12H21NO6</t>
  </si>
  <si>
    <t>Hydroxyhexanoylcarnitine</t>
  </si>
  <si>
    <t>C13H25NO5</t>
  </si>
  <si>
    <t>Octanoylcarnitine</t>
  </si>
  <si>
    <t>C15H29NO4</t>
  </si>
  <si>
    <t>Adipoyl-L-carnitine</t>
  </si>
  <si>
    <t>C13H23NO6</t>
  </si>
  <si>
    <t>Methylglutarylcarnitine</t>
  </si>
  <si>
    <t>C15H29NO5</t>
  </si>
  <si>
    <t>Decadienoylcarnitine</t>
  </si>
  <si>
    <t>C17H29NO4</t>
  </si>
  <si>
    <t>C17H31NO4</t>
  </si>
  <si>
    <t>Decanoylcarnitine</t>
  </si>
  <si>
    <t>C17H33NO4</t>
  </si>
  <si>
    <t>C19H35NO4</t>
  </si>
  <si>
    <t>(Dodecanoylcarnitine) Lauroylcarnitine</t>
  </si>
  <si>
    <t>C19H37NO4</t>
  </si>
  <si>
    <t>C21H39NO4</t>
  </si>
  <si>
    <t>Myristoylcarnitine (tetradecanoylcarnitine)</t>
  </si>
  <si>
    <t>C21H41NO4</t>
  </si>
  <si>
    <t>Palmitoylcarnitine</t>
  </si>
  <si>
    <t>C23H45NO4</t>
  </si>
  <si>
    <t>C23H45NO5</t>
  </si>
  <si>
    <t>Oleoylcarnitine</t>
  </si>
  <si>
    <t>C25H47NO4</t>
  </si>
  <si>
    <t>Stearoylcarnitine</t>
  </si>
  <si>
    <t>C25H49NO4</t>
  </si>
  <si>
    <t>3-Hydroxystearoylcarnitine</t>
  </si>
  <si>
    <t>C25H49NO5</t>
  </si>
  <si>
    <t>Arachidonyl-L-carnitine</t>
  </si>
  <si>
    <t>C27H45NO4</t>
  </si>
  <si>
    <t>Name</t>
  </si>
  <si>
    <t>Group</t>
  </si>
  <si>
    <t>Linear</t>
  </si>
  <si>
    <t>C0</t>
  </si>
  <si>
    <t>C0-D</t>
  </si>
  <si>
    <t>C2</t>
  </si>
  <si>
    <t>C3</t>
  </si>
  <si>
    <t>C4</t>
  </si>
  <si>
    <t>C5</t>
  </si>
  <si>
    <t>C6</t>
  </si>
  <si>
    <t>C8</t>
  </si>
  <si>
    <t>C10</t>
  </si>
  <si>
    <t>C14</t>
  </si>
  <si>
    <t>C12</t>
  </si>
  <si>
    <t>C16</t>
  </si>
  <si>
    <t>C18</t>
  </si>
  <si>
    <t>iC5</t>
  </si>
  <si>
    <t>iC4</t>
  </si>
  <si>
    <t>C5:1</t>
  </si>
  <si>
    <t>C3DC</t>
  </si>
  <si>
    <t>C4DC</t>
  </si>
  <si>
    <t>C4OH</t>
  </si>
  <si>
    <t>C5DC</t>
  </si>
  <si>
    <t>C6OH</t>
  </si>
  <si>
    <t>C8OH</t>
  </si>
  <si>
    <t>C6DC</t>
  </si>
  <si>
    <t>Dicarboxylic Acids</t>
  </si>
  <si>
    <t>Hydroxylated</t>
  </si>
  <si>
    <t>iC4DC</t>
  </si>
  <si>
    <t>mC5</t>
  </si>
  <si>
    <t>iC6DC</t>
  </si>
  <si>
    <t>Suberoyl-L-carnitine</t>
  </si>
  <si>
    <t>C15H27NO6</t>
  </si>
  <si>
    <t>C8DC</t>
  </si>
  <si>
    <t>Sebacoyl-L-carnitine</t>
  </si>
  <si>
    <t>C17H31NO6</t>
  </si>
  <si>
    <t>C10DC</t>
  </si>
  <si>
    <t>iso-DCs</t>
  </si>
  <si>
    <t>C18OH</t>
  </si>
  <si>
    <t>C16OH</t>
  </si>
  <si>
    <t>isos</t>
  </si>
  <si>
    <t>C10:2</t>
  </si>
  <si>
    <t>C12:1</t>
  </si>
  <si>
    <t>C14:1</t>
  </si>
  <si>
    <t>C18:1</t>
  </si>
  <si>
    <t>Tigloyl-L-carnitine</t>
  </si>
  <si>
    <t>iC5OH</t>
  </si>
  <si>
    <t>2-Methylbutyryl-L-carnitine</t>
  </si>
  <si>
    <t>m at p2</t>
  </si>
  <si>
    <t>Butyryl-L-carnitine</t>
  </si>
  <si>
    <t>Isobutyryl-L-carnitine</t>
  </si>
  <si>
    <t>Propionyl-L-carnitine</t>
  </si>
  <si>
    <t>i-OH</t>
  </si>
  <si>
    <t>No standard</t>
  </si>
  <si>
    <t>3-Hydroxyoctanolycarnitine</t>
  </si>
  <si>
    <t>3R-3-Hydroxyhexadecanoyl-L-carnitine</t>
  </si>
  <si>
    <t>C14OH</t>
  </si>
  <si>
    <t>3R-3-Hydroxytetradecanoyl-L-carnitine</t>
  </si>
  <si>
    <t>C21H41NO5</t>
  </si>
  <si>
    <t>tC10:1</t>
  </si>
  <si>
    <t>Trans-2</t>
  </si>
  <si>
    <t>trans-2-Dodecenoylcarnitine</t>
  </si>
  <si>
    <t xml:space="preserve">trans-2-Tetradecenoylcarnitine </t>
  </si>
  <si>
    <t>trans-2-Decenoylcarnitine</t>
  </si>
  <si>
    <t>cis-9-octadece</t>
  </si>
  <si>
    <t>3-methylcrotonyl-L-carnitine</t>
  </si>
  <si>
    <t>iC5:1</t>
  </si>
  <si>
    <t>3R-3-hydroxydodecanoyl-L-carnitine</t>
  </si>
  <si>
    <t>C12OH</t>
  </si>
  <si>
    <t>C19H37NO5</t>
  </si>
  <si>
    <t>11-deoxycortisol</t>
  </si>
  <si>
    <t>21-Deoxycortisol</t>
  </si>
  <si>
    <t>Aldosterone</t>
  </si>
  <si>
    <t>O-Acetylcarnitine</t>
  </si>
  <si>
    <t>2212021 (1174V)</t>
  </si>
  <si>
    <t>Day4 (1574V)</t>
  </si>
  <si>
    <t>Day3 (1574V)</t>
  </si>
  <si>
    <t>M+H</t>
  </si>
  <si>
    <t>C6H13NO2</t>
  </si>
  <si>
    <t>Corticosterone</t>
  </si>
  <si>
    <t>Run</t>
  </si>
  <si>
    <t>Avaliable</t>
  </si>
  <si>
    <t>Vendor</t>
  </si>
  <si>
    <t>Sigma-Aldrich</t>
  </si>
  <si>
    <t>Subclass</t>
  </si>
  <si>
    <t>C5H9NO3</t>
  </si>
  <si>
    <t>Cortisone</t>
  </si>
  <si>
    <t>C21H30O4</t>
  </si>
  <si>
    <t>C21H30O3</t>
  </si>
  <si>
    <t>11-Deoxycorticosterone (11-DOC)</t>
  </si>
  <si>
    <t>17a-hydroxyprogesterone (17-OHP)</t>
  </si>
  <si>
    <t>C21H28O5</t>
  </si>
  <si>
    <t>C6H14N4O2</t>
  </si>
  <si>
    <t>C6H9N3O2</t>
  </si>
  <si>
    <t>C6H14N2O2</t>
  </si>
  <si>
    <t>C4H9NO3</t>
  </si>
  <si>
    <t>C4H8N2O3</t>
  </si>
  <si>
    <t>C5H9NO2</t>
  </si>
  <si>
    <t>C5H11NO2</t>
  </si>
  <si>
    <t>C5H11NO2S</t>
  </si>
  <si>
    <t>C9H11NO2</t>
  </si>
  <si>
    <t>C9H11NO3</t>
  </si>
  <si>
    <t>C11H12N2O2</t>
  </si>
  <si>
    <t>M+Na</t>
  </si>
  <si>
    <t>Reference</t>
  </si>
  <si>
    <t>C6H13N3O3</t>
  </si>
  <si>
    <t>Ornithine</t>
  </si>
  <si>
    <t>C5H12N2O2</t>
  </si>
  <si>
    <t>C5H7NO3</t>
  </si>
  <si>
    <t>C10H18N4O6</t>
  </si>
  <si>
    <t>C7H10O4</t>
  </si>
  <si>
    <t>M-H</t>
  </si>
  <si>
    <t>Guanidinoacetic acid (glycocyamine)</t>
  </si>
  <si>
    <t>C3H7N3O2</t>
  </si>
  <si>
    <t>C4H9N3O2</t>
  </si>
  <si>
    <t>C34H70NO7P</t>
  </si>
  <si>
    <t>ARCarc</t>
  </si>
  <si>
    <t>CIT</t>
  </si>
  <si>
    <t>Choline</t>
  </si>
  <si>
    <t>C5H14NO</t>
  </si>
  <si>
    <t>Mol.</t>
  </si>
  <si>
    <t>Compendium</t>
  </si>
  <si>
    <t>List</t>
  </si>
  <si>
    <t>Charge</t>
  </si>
  <si>
    <t>Agilent Tune Mix (+)</t>
  </si>
  <si>
    <t>Betaine</t>
  </si>
  <si>
    <t>ATM 322</t>
  </si>
  <si>
    <t>C6H18N3O6P3</t>
  </si>
  <si>
    <t>ATM 622</t>
  </si>
  <si>
    <t>C12H18F12N3O6P3</t>
  </si>
  <si>
    <t>ATM 922</t>
  </si>
  <si>
    <t>C18H18F24N3O6P3</t>
  </si>
  <si>
    <t>ATM 1222</t>
  </si>
  <si>
    <t>C24H18F36N3O6P3</t>
  </si>
  <si>
    <t>ATM 1522</t>
  </si>
  <si>
    <t>C30H18F48N3O6P3</t>
  </si>
  <si>
    <t>Agilent Tune Mix (-)</t>
  </si>
  <si>
    <t>ATM 301</t>
  </si>
  <si>
    <t>C6H2ON3F9</t>
  </si>
  <si>
    <t>ATM 601</t>
  </si>
  <si>
    <t>C12H2ON3F21</t>
  </si>
  <si>
    <t>ATM 1033</t>
  </si>
  <si>
    <t>C20H19O8N3P3F27</t>
  </si>
  <si>
    <t>ATM 1333</t>
  </si>
  <si>
    <t>C26H19O8N3P3F39</t>
  </si>
  <si>
    <t>ATM 1633</t>
  </si>
  <si>
    <t>C32H19O8N3P3F51</t>
  </si>
  <si>
    <t>C7H12H'3NO3</t>
  </si>
  <si>
    <t>Label</t>
  </si>
  <si>
    <t>heavy</t>
  </si>
  <si>
    <t>C9H14H'3NO4 </t>
  </si>
  <si>
    <t>C10H16H'3NO4</t>
  </si>
  <si>
    <t>C11H18H'3NO4</t>
  </si>
  <si>
    <t>C12H20H'3NO4</t>
  </si>
  <si>
    <t>C13H22H'3NO4</t>
  </si>
  <si>
    <t>C15H26H'3NO4</t>
  </si>
  <si>
    <t>C19H34H'3NO4</t>
  </si>
  <si>
    <t>C21H38H'3NO4</t>
  </si>
  <si>
    <t>C23H42H'3NO4</t>
  </si>
  <si>
    <t>C25H46H'3NO4</t>
  </si>
  <si>
    <t>cis,cis-5,8-tetradecandienoyl-L-carnitine</t>
  </si>
  <si>
    <t>C21H37NO4</t>
  </si>
  <si>
    <t>NBS Steroids</t>
  </si>
  <si>
    <t>C5H13NO</t>
  </si>
  <si>
    <t>Lose 1 H for charge</t>
  </si>
  <si>
    <t>C15H11I4NO4</t>
  </si>
  <si>
    <t>Heme</t>
  </si>
  <si>
    <t>C34H31FeN4O4</t>
  </si>
  <si>
    <t>Add H for simplicity</t>
  </si>
  <si>
    <t>MSUD</t>
  </si>
  <si>
    <t>BKT</t>
  </si>
  <si>
    <t>Supelco/Sigma-Expensive</t>
  </si>
  <si>
    <t>CAH</t>
  </si>
  <si>
    <t>ADENOSINE</t>
  </si>
  <si>
    <t>C10H13N5O4</t>
  </si>
  <si>
    <t>DEOXYADENOSINE</t>
  </si>
  <si>
    <t>C10H13N5O3</t>
  </si>
  <si>
    <t>separate entries</t>
  </si>
  <si>
    <t>for 5'deoxyaden.</t>
  </si>
  <si>
    <t>DEOXYGUANOSINE</t>
  </si>
  <si>
    <t>INOSINE</t>
  </si>
  <si>
    <t>C10H12N4O5</t>
  </si>
  <si>
    <t>Copy these columns into Skyline</t>
  </si>
  <si>
    <t xml:space="preserve">Disease </t>
  </si>
  <si>
    <t>Experimental</t>
  </si>
  <si>
    <t>Abbreviation</t>
  </si>
  <si>
    <t>Notes</t>
  </si>
  <si>
    <t>or NCSU CCS</t>
  </si>
  <si>
    <t>Ornithine transcarbamylase deficiency</t>
  </si>
  <si>
    <t>OTC</t>
  </si>
  <si>
    <t>Amino acids &amp; others</t>
  </si>
  <si>
    <t>C3H7NO2</t>
  </si>
  <si>
    <t>Argininemia</t>
  </si>
  <si>
    <t>Arg</t>
  </si>
  <si>
    <t>Non ketotic hyperglycinemia</t>
  </si>
  <si>
    <t>NKH</t>
  </si>
  <si>
    <t>C2H5NO2</t>
  </si>
  <si>
    <t>Maple Syrup Urine Disease</t>
  </si>
  <si>
    <t>Homocystinuria</t>
  </si>
  <si>
    <t>HCY</t>
  </si>
  <si>
    <t>Phenylketonuria</t>
  </si>
  <si>
    <t>PKU</t>
  </si>
  <si>
    <t>Tyrosinemia</t>
  </si>
  <si>
    <t>TYR-I/II</t>
  </si>
  <si>
    <t>Creatine (CRE)</t>
  </si>
  <si>
    <t>HHH</t>
  </si>
  <si>
    <t>Citrullinemia, Type 1</t>
  </si>
  <si>
    <t>Citrulline (CIT)</t>
  </si>
  <si>
    <t>5-Oxoprolinuria</t>
  </si>
  <si>
    <t>Succinylacetone (SUAC)</t>
  </si>
  <si>
    <t>X-ALD</t>
  </si>
  <si>
    <t>Avaliable: Avanti</t>
  </si>
  <si>
    <t>Carnitine uptake defect</t>
  </si>
  <si>
    <t>CUD</t>
  </si>
  <si>
    <t>Free Carnitine (C0)</t>
  </si>
  <si>
    <t xml:space="preserve"> Acetyl-carnitine (C2)</t>
  </si>
  <si>
    <t>Metylmalonic aciduria</t>
  </si>
  <si>
    <t>MMA-Mut</t>
  </si>
  <si>
    <t>Propionyl-carnitine (C3)</t>
  </si>
  <si>
    <t>Short-chain acyl-CoA dhydroganse deficiency</t>
  </si>
  <si>
    <t>SCAD</t>
  </si>
  <si>
    <t>Butyryl-carnitine (C4)</t>
  </si>
  <si>
    <t>Isobutyryl-carnitine (iC4)</t>
  </si>
  <si>
    <t xml:space="preserve">Beta-ketothiolase deficiency </t>
  </si>
  <si>
    <t>3-methylcrotonyl-carnitine (iC5:1)</t>
  </si>
  <si>
    <t>Isovaleryl-carnitine (iC5)</t>
  </si>
  <si>
    <t>Isovaleric acidemia</t>
  </si>
  <si>
    <t>IVA</t>
  </si>
  <si>
    <t>Valeryl-carnitine (C5)</t>
  </si>
  <si>
    <t>2-methylbutyryl-carntine (mC5)</t>
  </si>
  <si>
    <t>Malonyl-carnitine (C3DC)</t>
  </si>
  <si>
    <t>Medium chain L-3-hydoxyacyl-CoA dehydrogenase deficiency</t>
  </si>
  <si>
    <t>MCHAD</t>
  </si>
  <si>
    <t>3-Hydroxybutyryl-carntine (C4OH)</t>
  </si>
  <si>
    <t>Hexanoyl-carnitine (C6)</t>
  </si>
  <si>
    <t>Medium-chain acyl-CoA dehydrogenase deficiency</t>
  </si>
  <si>
    <t>MCAD</t>
  </si>
  <si>
    <t>Methylmalonyl-carnitine (iC4DC)</t>
  </si>
  <si>
    <t>Succinyl-carnitine (C4DC)</t>
  </si>
  <si>
    <t>3-hydroxyisovaleryl-carnitine (iC5OH)</t>
  </si>
  <si>
    <t>Glutaric aciduria I</t>
  </si>
  <si>
    <t>GA-I</t>
  </si>
  <si>
    <t>Glutaryl-carnitine (C5DC)</t>
  </si>
  <si>
    <t>3-Hydroxy-3-methylglutaryl-CoA lyase deficiency</t>
  </si>
  <si>
    <t>HMG</t>
  </si>
  <si>
    <t>Hydroxyhexanoyl-carnitine (C6OH)</t>
  </si>
  <si>
    <t>Octanoyl-carnitine (C8)</t>
  </si>
  <si>
    <t>Adipoyl-carnitine (C6DC)</t>
  </si>
  <si>
    <t>Methylglutaryl-carnitine (iC6DC)</t>
  </si>
  <si>
    <t>3-Hydroxyoctanoly-carnitine (C8OH)</t>
  </si>
  <si>
    <t>Decadienoyl-carnitine (C10:2)</t>
  </si>
  <si>
    <t>trans-2-decenoyl-carnitine (tC10:1)</t>
  </si>
  <si>
    <t>Decanoyl-carnitine (C10)</t>
  </si>
  <si>
    <t>Suberyol-carnitine (C8DC)</t>
  </si>
  <si>
    <t>trans-2-dodecenoyl-carnitine (C12:1)</t>
  </si>
  <si>
    <t>Lauroyl-carnitine (C12)</t>
  </si>
  <si>
    <t>Sebacoyl-carnitine (C10DC)</t>
  </si>
  <si>
    <t>3-Hydroxydodecanoyl-carnitine (C12OH)</t>
  </si>
  <si>
    <t>trans-2-tetradecenoyl-carnitine (C14:1)</t>
  </si>
  <si>
    <t xml:space="preserve">Very long-chain acyl-CoA dehydrogenase deficiency </t>
  </si>
  <si>
    <t>VLCAD</t>
  </si>
  <si>
    <t>Myristoyl-carnitine (C14)</t>
  </si>
  <si>
    <t>3-Hydroxytetradecanoyl-carnitine (C14OH)</t>
  </si>
  <si>
    <t>Carnitine Uptake Defect</t>
  </si>
  <si>
    <t>Palmitoyl-carnitine (C16)</t>
  </si>
  <si>
    <t>Long chain-L-3-hydroxyacyl-CoA dehydrogenase deficiency</t>
  </si>
  <si>
    <t>LCHAD</t>
  </si>
  <si>
    <t>Oleoyl-carnitine (C18:1)</t>
  </si>
  <si>
    <t>Carnitine palmitoyltransferase deficiency type II</t>
  </si>
  <si>
    <t>CPT II</t>
  </si>
  <si>
    <t>Stearoyl-carnitine (C18)</t>
  </si>
  <si>
    <t>3-Hydroxystearoyl-carnitine (C18OH)</t>
  </si>
  <si>
    <t>arachidonyl carnitine (Arach)</t>
  </si>
  <si>
    <t>Congenital Adrenal Hyperplasia</t>
  </si>
  <si>
    <t>Disorder/Metabolite References</t>
  </si>
  <si>
    <t>Guanidinoacetate methyltransferase deficiency</t>
  </si>
  <si>
    <t>GAMT</t>
  </si>
  <si>
    <t xml:space="preserve">Rep1 </t>
  </si>
  <si>
    <t>Rep2</t>
  </si>
  <si>
    <t>Rep3</t>
  </si>
  <si>
    <t>Avalialbe from Sigma</t>
  </si>
  <si>
    <t>No known standard</t>
  </si>
  <si>
    <t>Avaliable from Supelco/Sigma</t>
  </si>
  <si>
    <t>Avaliable from Avanti</t>
  </si>
  <si>
    <t>No Standard</t>
  </si>
  <si>
    <t>Smears/No CCS</t>
  </si>
  <si>
    <t>3-hydroxyhexadecenoyl-carnitine (C16:1-OH)</t>
  </si>
  <si>
    <t>3-Hydroxyhexadecanoyl-carnitine (C16OH)</t>
  </si>
  <si>
    <t>C23H43NO5</t>
  </si>
  <si>
    <t>Tetradecadienoyl-carnitine (C14:2)</t>
  </si>
  <si>
    <t>M+1</t>
  </si>
  <si>
    <t>3-Hydroxyoctadecenoyl-carnitine (C18:1-OH)</t>
  </si>
  <si>
    <t>C25H47NO5</t>
  </si>
  <si>
    <t>Ornithine (ORN)</t>
  </si>
  <si>
    <t>Argininosuccinate (ASA)</t>
  </si>
  <si>
    <t>11-deoxycortisol (11DC)</t>
  </si>
  <si>
    <t>21-Deoxycortisol (21DC)</t>
  </si>
  <si>
    <t xml:space="preserve">Corticosterone </t>
  </si>
  <si>
    <t>11-Deoxycorticosterone (11DOC)</t>
  </si>
  <si>
    <t>17a-hydroxyprogesterone (17OHP)</t>
  </si>
  <si>
    <t xml:space="preserve">2. Ozben, T. "Expanded newborn screening and confirmatory follow-up testing for inborn errors of metabolism detected by tandem mass spectrometry." Clin. Chem. Lab Med. 2013, 51, 157-176. </t>
  </si>
  <si>
    <t>3. Rinaldo, P.; Cowan, T. M.; Matern, D.; "Acylcarnitine Profile Analysis." Genetics in Medicine, 2008, 10, 151-156</t>
  </si>
  <si>
    <t xml:space="preserve">4. Sahai, I. and D. Marsden "Newborn screening" Crit. Rev. Clin. Lab. Sci. 2009, 46, 55-82. </t>
  </si>
  <si>
    <t xml:space="preserve">5. Janzen, N.; Peter, M.; Sander, s.; Steuerwald, U.; Terhardt, M.; Holtkamp, U; Sander, J. "Newborn Screening for Congenital Adrenal Hyperplasia: Additional Steroid Profile using Liquid Chromatography-Tandem Mass Spectrometry." J. Clin. Endocrinol. Metab., 2007. 92, 2581-2589. </t>
  </si>
  <si>
    <t xml:space="preserve">6. Hubbard, W. C. et. al. "Newborn screening for X-Linked adrenoleukodystrophy (X-ALD): Validation of a combined liquid chromatography-tandem mass spectrometric (LC-MS/MS) method." Molecular Genetics and Metabolism, 2009, 97, 212-220. </t>
  </si>
  <si>
    <t>7. Asef, C. K.; Khaksarfard, K. M.; De Jesus, V. R. "A Non-Derivitized Assay for the Simulataneous Detection of Amino Acids, Acylcaarnitines, Succinylacetone, Creatine, and Guanidinoacetic Acid in Dried Blood Spots via Tandem Mass Spectrometry." Int.  J. Neonatal Screen. 2016, 2, 13; doi:10.3390/ijns2040013</t>
  </si>
  <si>
    <t>1. "Newborn Screening Coding and Terminology Guide." https://lhncbc.nlm.nih.gov/newbornscreeningcodes/</t>
  </si>
  <si>
    <t>Compound</t>
  </si>
  <si>
    <t>Acronynm</t>
  </si>
  <si>
    <t>CCS?</t>
  </si>
  <si>
    <t>AILE</t>
  </si>
  <si>
    <t>ALA</t>
  </si>
  <si>
    <t>ARG</t>
  </si>
  <si>
    <t>ASA</t>
  </si>
  <si>
    <t>ASN</t>
  </si>
  <si>
    <t>ASP</t>
  </si>
  <si>
    <t>BALA</t>
  </si>
  <si>
    <t>GLU</t>
  </si>
  <si>
    <t>GLY</t>
  </si>
  <si>
    <t>HIS</t>
  </si>
  <si>
    <t>HOMOCIT</t>
  </si>
  <si>
    <t>ILE</t>
  </si>
  <si>
    <t>LEU</t>
  </si>
  <si>
    <t>LYS</t>
  </si>
  <si>
    <t>MET</t>
  </si>
  <si>
    <t>OHPRO</t>
  </si>
  <si>
    <t>ORN</t>
  </si>
  <si>
    <t>OXOPRO</t>
  </si>
  <si>
    <t>PHE</t>
  </si>
  <si>
    <t>PIPA</t>
  </si>
  <si>
    <t>PRO</t>
  </si>
  <si>
    <t>SARC</t>
  </si>
  <si>
    <t>SER</t>
  </si>
  <si>
    <t>SUAC</t>
  </si>
  <si>
    <t>THR</t>
  </si>
  <si>
    <t>TRP</t>
  </si>
  <si>
    <t>TYR</t>
  </si>
  <si>
    <t>VAL</t>
  </si>
  <si>
    <t>FIGLU</t>
  </si>
  <si>
    <t>Allo-isoleucine</t>
  </si>
  <si>
    <t>Yes</t>
  </si>
  <si>
    <t>Alanine</t>
  </si>
  <si>
    <t>No</t>
  </si>
  <si>
    <t>CCS Compendium, smearing</t>
  </si>
  <si>
    <t/>
  </si>
  <si>
    <t>Arginine</t>
  </si>
  <si>
    <t>Arginosuccinate</t>
  </si>
  <si>
    <t>Needs run</t>
  </si>
  <si>
    <t>Asparagine</t>
  </si>
  <si>
    <t>Aspartate</t>
  </si>
  <si>
    <t>Negative mode only (not cited here)</t>
  </si>
  <si>
    <t>Beta alanine</t>
  </si>
  <si>
    <t>CCS Compendium</t>
  </si>
  <si>
    <t>Citrulline</t>
  </si>
  <si>
    <t>Glutamate</t>
  </si>
  <si>
    <t>C5H9NO4</t>
  </si>
  <si>
    <t>Investigated Previously?</t>
  </si>
  <si>
    <t>Histidine</t>
  </si>
  <si>
    <t>Lysine</t>
  </si>
  <si>
    <t>Threonine</t>
  </si>
  <si>
    <t>Glycine</t>
  </si>
  <si>
    <t>Proline</t>
  </si>
  <si>
    <t>Valine</t>
  </si>
  <si>
    <t>Leucine</t>
  </si>
  <si>
    <t>Methionine</t>
  </si>
  <si>
    <t>Phenylalanine</t>
  </si>
  <si>
    <t>Tyrosine</t>
  </si>
  <si>
    <t>Tryptophan</t>
  </si>
  <si>
    <t>Homocitrulline</t>
  </si>
  <si>
    <t>Not purchased</t>
  </si>
  <si>
    <t xml:space="preserve">Isoleucine </t>
  </si>
  <si>
    <t>Hydroxyproline</t>
  </si>
  <si>
    <t>5-oxoproline</t>
  </si>
  <si>
    <t>Pipecolate</t>
  </si>
  <si>
    <t>C6H11NO2</t>
  </si>
  <si>
    <t>Sarcosine</t>
  </si>
  <si>
    <t>Serine</t>
  </si>
  <si>
    <t>C3H7NO3</t>
  </si>
  <si>
    <t>No reported M+H</t>
  </si>
  <si>
    <t>CCS Compendium, no M+H, obs. M+Na</t>
  </si>
  <si>
    <t>Succinylacetone</t>
  </si>
  <si>
    <t>Examined here, not ionized by ESI</t>
  </si>
  <si>
    <t>Formiminoglutamic acid</t>
  </si>
  <si>
    <t>C6H10N2O4</t>
  </si>
  <si>
    <t>C10:1</t>
  </si>
  <si>
    <t>C10:1-OH</t>
  </si>
  <si>
    <t>C12:1-OH</t>
  </si>
  <si>
    <t>C14:1-OH</t>
  </si>
  <si>
    <t>C14:2</t>
  </si>
  <si>
    <t>C14:2-OH</t>
  </si>
  <si>
    <t>C14-OH</t>
  </si>
  <si>
    <t>C16:1</t>
  </si>
  <si>
    <t>C16:1-OH</t>
  </si>
  <si>
    <t>C16-OH</t>
  </si>
  <si>
    <t>C18:1-OH</t>
  </si>
  <si>
    <t>C18:2</t>
  </si>
  <si>
    <t>C18:2-OH</t>
  </si>
  <si>
    <t>C18-OH</t>
  </si>
  <si>
    <t>C3-DC</t>
  </si>
  <si>
    <t>C4-OH</t>
  </si>
  <si>
    <t>C6-OH</t>
  </si>
  <si>
    <t>C8:1</t>
  </si>
  <si>
    <t>C5-DC</t>
  </si>
  <si>
    <t>C8-OH</t>
  </si>
  <si>
    <t>C10-OH</t>
  </si>
  <si>
    <t>C3:1</t>
  </si>
  <si>
    <t>C5-OH</t>
  </si>
  <si>
    <t>C6-DC</t>
  </si>
  <si>
    <t>Carnitine</t>
  </si>
  <si>
    <t>Aceylcarnitine</t>
  </si>
  <si>
    <t>Propionylcarnitine</t>
  </si>
  <si>
    <t>Acrylylcarnitine</t>
  </si>
  <si>
    <t>Butyrylcarnitine</t>
  </si>
  <si>
    <t>3-Hydroxybutyrylcarnitine</t>
  </si>
  <si>
    <t>Would expect C5 to be valerylcarnitine</t>
  </si>
  <si>
    <t>Tiglylcarnitine</t>
  </si>
  <si>
    <t>3-Hydroxyhexanoylcarnitine</t>
  </si>
  <si>
    <t>Octenoylcarnitine</t>
  </si>
  <si>
    <t>3-Hydroxyoctanoylcarnitine</t>
  </si>
  <si>
    <t>Decenoylcarnitine</t>
  </si>
  <si>
    <t>3-Hydroxydecenoylcarnitine</t>
  </si>
  <si>
    <t>3-Hydroxydecanoylcarnitine</t>
  </si>
  <si>
    <t>Dodecnoylcarnitine</t>
  </si>
  <si>
    <t>Dodecenoylcarnitine</t>
  </si>
  <si>
    <t>3-Hydroxydodecenoylcarnitine</t>
  </si>
  <si>
    <t>3-Hydroxydodecanoylcarnitine</t>
  </si>
  <si>
    <t>Tetradecanoylcarnitine</t>
  </si>
  <si>
    <t>Tetradecenoylcarnitine</t>
  </si>
  <si>
    <t>3-Hydroxytetradecenoylcarnitine</t>
  </si>
  <si>
    <t xml:space="preserve">Tetradecadienoylcarnitine </t>
  </si>
  <si>
    <t xml:space="preserve">3-Hydroxytetradecadienoylcarnitine </t>
  </si>
  <si>
    <t xml:space="preserve">3-Hydroxytetradecanoylcarnitine </t>
  </si>
  <si>
    <t xml:space="preserve">Palmitoylcarnitine </t>
  </si>
  <si>
    <t>Palmitoleylcarnitine</t>
  </si>
  <si>
    <t>3-Hydroxypalmitoleylcarnitine</t>
  </si>
  <si>
    <t>3-Hydroxypalmitoylcarnitine</t>
  </si>
  <si>
    <t xml:space="preserve">Stearoylcarnitine </t>
  </si>
  <si>
    <t xml:space="preserve">3-Hydroxyoleoylcarnitine </t>
  </si>
  <si>
    <t>Linoleoylcarnitine</t>
  </si>
  <si>
    <t>3-Hydroxylinoleoylcarnitine</t>
  </si>
  <si>
    <t xml:space="preserve">3-Hydroxystearoylcarnitine </t>
  </si>
  <si>
    <t>CCS Compendium (and here)</t>
  </si>
  <si>
    <t>Needs run?</t>
  </si>
  <si>
    <t>Tiglyl-carnitine (C5:1)</t>
  </si>
  <si>
    <t>Check?</t>
  </si>
  <si>
    <t>11DC</t>
  </si>
  <si>
    <t>11DOC</t>
  </si>
  <si>
    <t>17OHP</t>
  </si>
  <si>
    <t>21DC</t>
  </si>
  <si>
    <t>Androst</t>
  </si>
  <si>
    <t>Cortis</t>
  </si>
  <si>
    <t>11-Deoxycortisol</t>
  </si>
  <si>
    <t>11-Deoxycorticosterone</t>
  </si>
  <si>
    <t>17-Hydroxyprogesterone</t>
  </si>
  <si>
    <t>Androstenedione</t>
  </si>
  <si>
    <t>Cortisol</t>
  </si>
  <si>
    <t xml:space="preserve">          Steroids</t>
  </si>
  <si>
    <t>NBS Analytes: "Newborn Screening Coding and Terminology Guide." https://lhncbc.nlm.nih.gov/newbornscreeningcodes/</t>
  </si>
  <si>
    <t>IMS Notes</t>
  </si>
  <si>
    <t>Current Work</t>
  </si>
  <si>
    <t>C7H15N3O3</t>
  </si>
  <si>
    <t>Homocitrulline (HOMOCIT)</t>
  </si>
  <si>
    <t>Alanine (ALA)</t>
  </si>
  <si>
    <t>Arginine (ARG)</t>
  </si>
  <si>
    <t>Histidine (HIS)</t>
  </si>
  <si>
    <t>Lysine (LYS)</t>
  </si>
  <si>
    <t>Threonine (THR)</t>
  </si>
  <si>
    <t>Asparagine (ASN)</t>
  </si>
  <si>
    <t>Glutamate (GLU)</t>
  </si>
  <si>
    <t>Glycine (GLY)</t>
  </si>
  <si>
    <t>Proline (PRO)</t>
  </si>
  <si>
    <t>Valine (VAL)</t>
  </si>
  <si>
    <t>Isoleucine (ILE)</t>
  </si>
  <si>
    <t>Leucine (LEU)</t>
  </si>
  <si>
    <t>Methionine (MET)</t>
  </si>
  <si>
    <t>Phenylalanine (PHE)</t>
  </si>
  <si>
    <t>Tyrosine (TYR)</t>
  </si>
  <si>
    <t>Tryptophan (TRP)</t>
  </si>
  <si>
    <t>trans-4-hydroxy-L-Proline (OHPRO)</t>
  </si>
  <si>
    <t>D-allo-Isoleucine (AILE)</t>
  </si>
  <si>
    <t>Oxoproline (OXOPRO)</t>
  </si>
  <si>
    <t>Thyroxine (T4)</t>
  </si>
  <si>
    <t>Pipecolate (PIPA)</t>
  </si>
  <si>
    <t>Sarcosine (SARC)</t>
  </si>
  <si>
    <t>Serine (SER)</t>
  </si>
  <si>
    <t>Formiminoglutamic acid (FIGLU)</t>
  </si>
  <si>
    <t>26:0-lyso-PC (C26:0-LPC)</t>
  </si>
  <si>
    <t>*Note- While all analytes listed here are not identical to all NBS analytes currently screened, the list was composed of analytes based on standards avalibale and components noted to be highly abundant in the DBS (e.g. Choline, Heme, etc.)</t>
  </si>
  <si>
    <t>C21H30O5</t>
  </si>
  <si>
    <t>Not observed by ESI (typically derivatized in current workflows)</t>
  </si>
  <si>
    <t xml:space="preserve">                                                                      Amino Acids and Amino Acid like molecules (30)</t>
  </si>
  <si>
    <t xml:space="preserve">                                                                                                                                      Acylcarnitines (41)</t>
  </si>
  <si>
    <t>( See https://doi.org/10.1016/j.cca.2009.06.017 for SUAC)</t>
  </si>
  <si>
    <t>Hyperammonemia-Hyperornithinemia</t>
  </si>
  <si>
    <t>X-linked adrenoleukodystrophy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</si>
</sst>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0000"/>
  </numFmts>
  <fonts count="9" x14ac:knownFonts="1">
    <font>
      <sz val="11"/>
      <color theme="1"/>
      <name val="Calibri"/>
      <family val="2"/>
      <scheme val="minor"/>
    </font>
    <font>
      <b/>
      <sz val="11"/>
      <color theme="1"/>
      <name val="Calibri"/>
      <family val="2"/>
      <scheme val="minor"/>
    </font>
    <font>
      <b/>
      <u/>
      <sz val="11"/>
      <color theme="1"/>
      <name val="Calibri"/>
      <family val="2"/>
      <scheme val="minor"/>
    </font>
    <font>
      <b/>
      <u/>
      <sz val="11"/>
      <color theme="1"/>
      <name val="Calibri"/>
      <family val="2"/>
    </font>
    <font>
      <sz val="11"/>
      <name val="Calibri"/>
      <family val="2"/>
      <scheme val="minor"/>
    </font>
    <font>
      <b/>
      <sz val="11"/>
      <name val="Calibri"/>
      <family val="2"/>
      <scheme val="minor"/>
    </font>
    <font>
      <b/>
      <u/>
      <sz val="11"/>
      <name val="Calibri"/>
      <family val="2"/>
      <scheme val="minor"/>
    </font>
    <font>
      <sz val="11"/>
      <color rgb="FF000000"/>
      <name val="Calibri"/>
      <family val="2"/>
    </font>
    <font>
      <sz val="11"/>
      <color theme="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EFCEFE"/>
        <bgColor indexed="64"/>
      </patternFill>
    </fill>
    <fill>
      <patternFill patternType="solid">
        <fgColor rgb="FFFFFF00"/>
        <bgColor indexed="64"/>
      </patternFill>
    </fill>
    <fill>
      <patternFill patternType="solid">
        <fgColor theme="6" tint="0.7999816888943144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1">
    <xf numFmtId="0" fontId="0" fillId="0" borderId="0" xfId="0"/>
    <xf numFmtId="0" fontId="0" fillId="0" borderId="0" xfId="0"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0" fontId="0" fillId="0" borderId="1" xfId="0" applyFill="1" applyBorder="1"/>
    <xf numFmtId="0" fontId="0" fillId="0" borderId="2" xfId="0" applyFill="1" applyBorder="1"/>
    <xf numFmtId="0" fontId="1" fillId="0" borderId="2" xfId="0" applyFont="1" applyFill="1" applyBorder="1"/>
    <xf numFmtId="0" fontId="2" fillId="0" borderId="0" xfId="0" applyFont="1" applyFill="1" applyBorder="1" applyAlignment="1">
      <alignment horizontal="center"/>
    </xf>
    <xf numFmtId="0" fontId="0" fillId="0" borderId="4" xfId="0" applyFill="1" applyBorder="1" applyAlignment="1">
      <alignment horizontal="center"/>
    </xf>
    <xf numFmtId="0" fontId="0" fillId="0" borderId="0" xfId="0" applyFill="1" applyBorder="1" applyAlignment="1">
      <alignment horizontal="center"/>
    </xf>
    <xf numFmtId="164" fontId="0" fillId="0" borderId="0" xfId="0" applyNumberFormat="1" applyFill="1" applyBorder="1" applyAlignment="1">
      <alignment horizontal="center"/>
    </xf>
    <xf numFmtId="2" fontId="0" fillId="0" borderId="0"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164" fontId="0" fillId="0" borderId="7" xfId="0" applyNumberFormat="1" applyFill="1" applyBorder="1" applyAlignment="1">
      <alignment horizontal="center"/>
    </xf>
    <xf numFmtId="2" fontId="0" fillId="0" borderId="7" xfId="0" applyNumberFormat="1" applyFill="1" applyBorder="1" applyAlignment="1">
      <alignment horizontal="center"/>
    </xf>
    <xf numFmtId="0" fontId="0" fillId="0" borderId="8" xfId="0" applyFill="1" applyBorder="1" applyAlignment="1">
      <alignment horizontal="center"/>
    </xf>
    <xf numFmtId="0" fontId="6" fillId="2" borderId="0" xfId="0" applyFont="1" applyFill="1" applyAlignment="1">
      <alignment horizontal="center"/>
    </xf>
    <xf numFmtId="0" fontId="4" fillId="2" borderId="0" xfId="0" applyFont="1" applyFill="1" applyAlignment="1">
      <alignment horizontal="center"/>
    </xf>
    <xf numFmtId="165" fontId="0" fillId="0" borderId="0" xfId="0" applyNumberFormat="1" applyAlignment="1">
      <alignment horizontal="center"/>
    </xf>
    <xf numFmtId="0" fontId="0" fillId="0" borderId="0" xfId="0" applyAlignment="1">
      <alignment horizontal="left"/>
    </xf>
    <xf numFmtId="0" fontId="0" fillId="2" borderId="0" xfId="0" applyFill="1" applyAlignment="1">
      <alignment horizontal="center"/>
    </xf>
    <xf numFmtId="0" fontId="2" fillId="2" borderId="0" xfId="0" applyFont="1" applyFill="1" applyAlignment="1">
      <alignment horizontal="center"/>
    </xf>
    <xf numFmtId="0" fontId="4" fillId="2" borderId="0" xfId="0" applyFont="1" applyFill="1" applyAlignment="1">
      <alignment horizontal="left"/>
    </xf>
    <xf numFmtId="0" fontId="6" fillId="2" borderId="0" xfId="0" applyFont="1" applyFill="1" applyAlignment="1">
      <alignment horizontal="left"/>
    </xf>
    <xf numFmtId="164" fontId="4" fillId="2" borderId="0" xfId="0" applyNumberFormat="1" applyFont="1" applyFill="1" applyAlignment="1">
      <alignment horizontal="center"/>
    </xf>
    <xf numFmtId="164" fontId="6" fillId="2" borderId="0" xfId="0" applyNumberFormat="1" applyFont="1" applyFill="1" applyAlignment="1">
      <alignment horizontal="center"/>
    </xf>
    <xf numFmtId="2" fontId="0" fillId="0" borderId="0" xfId="0" applyNumberFormat="1"/>
    <xf numFmtId="0" fontId="2" fillId="0" borderId="5" xfId="0" applyFont="1" applyFill="1" applyBorder="1" applyAlignment="1">
      <alignment horizontal="center"/>
    </xf>
    <xf numFmtId="0" fontId="6" fillId="0" borderId="0" xfId="0" applyFont="1" applyFill="1" applyBorder="1" applyAlignment="1">
      <alignment horizontal="center"/>
    </xf>
    <xf numFmtId="165" fontId="0" fillId="0" borderId="0" xfId="0" applyNumberFormat="1" applyFill="1" applyBorder="1" applyAlignment="1">
      <alignment horizontal="center"/>
    </xf>
    <xf numFmtId="165" fontId="0" fillId="0" borderId="7" xfId="0" applyNumberFormat="1" applyFill="1" applyBorder="1" applyAlignment="1">
      <alignment horizontal="center"/>
    </xf>
    <xf numFmtId="2" fontId="0" fillId="0" borderId="0" xfId="0" applyNumberFormat="1" applyBorder="1" applyAlignment="1">
      <alignment horizontal="center"/>
    </xf>
    <xf numFmtId="165" fontId="0" fillId="0" borderId="0" xfId="0" applyNumberFormat="1" applyBorder="1" applyAlignment="1">
      <alignment horizontal="center"/>
    </xf>
    <xf numFmtId="165" fontId="5" fillId="2" borderId="0" xfId="0" applyNumberFormat="1" applyFont="1" applyFill="1" applyAlignment="1">
      <alignment horizontal="center"/>
    </xf>
    <xf numFmtId="165" fontId="6" fillId="2" borderId="0" xfId="0" applyNumberFormat="1" applyFont="1" applyFill="1" applyAlignment="1">
      <alignment horizontal="center"/>
    </xf>
    <xf numFmtId="165" fontId="4" fillId="2" borderId="0" xfId="0" applyNumberFormat="1" applyFont="1" applyFill="1" applyAlignment="1">
      <alignment horizontal="center"/>
    </xf>
    <xf numFmtId="2" fontId="5" fillId="2" borderId="0" xfId="0" applyNumberFormat="1" applyFont="1" applyFill="1" applyAlignment="1">
      <alignment horizontal="center"/>
    </xf>
    <xf numFmtId="2" fontId="6" fillId="2" borderId="0" xfId="0" applyNumberFormat="1" applyFont="1" applyFill="1" applyAlignment="1">
      <alignment horizontal="center"/>
    </xf>
    <xf numFmtId="2" fontId="0" fillId="0" borderId="0" xfId="0" applyNumberFormat="1" applyFont="1" applyAlignment="1">
      <alignment horizontal="center"/>
    </xf>
    <xf numFmtId="2" fontId="2" fillId="0" borderId="0" xfId="0" applyNumberFormat="1" applyFont="1" applyAlignment="1">
      <alignment horizontal="center"/>
    </xf>
    <xf numFmtId="164" fontId="0" fillId="0" borderId="0" xfId="0" applyNumberFormat="1" applyBorder="1" applyAlignment="1">
      <alignment horizontal="center"/>
    </xf>
    <xf numFmtId="0" fontId="0" fillId="0" borderId="0" xfId="0" applyFill="1" applyBorder="1"/>
    <xf numFmtId="0" fontId="1" fillId="0" borderId="2" xfId="0" applyFont="1" applyFill="1" applyBorder="1" applyAlignment="1">
      <alignment horizontal="center"/>
    </xf>
    <xf numFmtId="0" fontId="5" fillId="0" borderId="0" xfId="0" applyFont="1" applyFill="1" applyBorder="1" applyAlignment="1">
      <alignment horizontal="center"/>
    </xf>
    <xf numFmtId="0" fontId="0" fillId="0" borderId="4" xfId="0" applyFill="1" applyBorder="1" applyAlignment="1">
      <alignment horizontal="left"/>
    </xf>
    <xf numFmtId="0" fontId="2" fillId="0" borderId="4" xfId="0" applyFont="1" applyFill="1" applyBorder="1" applyAlignment="1">
      <alignment horizontal="left"/>
    </xf>
    <xf numFmtId="0" fontId="0" fillId="0" borderId="6" xfId="0" applyFill="1" applyBorder="1" applyAlignment="1">
      <alignment horizontal="left"/>
    </xf>
    <xf numFmtId="0" fontId="1" fillId="0" borderId="3" xfId="0" applyFont="1" applyFill="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165" fontId="0" fillId="0" borderId="0" xfId="0" applyNumberFormat="1"/>
    <xf numFmtId="165" fontId="1" fillId="0" borderId="2" xfId="0" applyNumberFormat="1" applyFont="1" applyFill="1" applyBorder="1" applyAlignment="1">
      <alignment horizontal="center"/>
    </xf>
    <xf numFmtId="165" fontId="2" fillId="0" borderId="0" xfId="0" applyNumberFormat="1" applyFont="1" applyFill="1" applyBorder="1" applyAlignment="1">
      <alignment horizontal="center"/>
    </xf>
    <xf numFmtId="0" fontId="0" fillId="0" borderId="0" xfId="0" applyFill="1"/>
    <xf numFmtId="164" fontId="0" fillId="0" borderId="0" xfId="0" applyNumberFormat="1" applyFill="1" applyAlignment="1">
      <alignment horizontal="center"/>
    </xf>
    <xf numFmtId="0" fontId="0" fillId="0" borderId="0" xfId="0" applyFill="1" applyAlignment="1">
      <alignment horizontal="center"/>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ill="1" applyBorder="1" applyAlignment="1">
      <alignment horizontal="center"/>
    </xf>
    <xf numFmtId="0" fontId="0" fillId="3" borderId="0" xfId="0" applyFill="1" applyBorder="1" applyAlignment="1">
      <alignment horizontal="center"/>
    </xf>
    <xf numFmtId="0" fontId="0" fillId="0" borderId="0" xfId="0"/>
    <xf numFmtId="164"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165" fontId="5" fillId="2" borderId="0" xfId="0" applyNumberFormat="1" applyFont="1" applyFill="1" applyAlignment="1">
      <alignment horizontal="center"/>
    </xf>
    <xf numFmtId="165" fontId="6" fillId="2" borderId="0" xfId="0" applyNumberFormat="1" applyFont="1" applyFill="1" applyAlignment="1">
      <alignment horizontal="center"/>
    </xf>
    <xf numFmtId="0" fontId="5" fillId="2" borderId="0" xfId="0" applyFont="1" applyFill="1" applyAlignment="1">
      <alignment horizontal="center"/>
    </xf>
    <xf numFmtId="0" fontId="0" fillId="0" borderId="0" xfId="0" applyFill="1" applyBorder="1" applyAlignment="1">
      <alignment horizontal="left"/>
    </xf>
    <xf numFmtId="0" fontId="4" fillId="0" borderId="0" xfId="0" applyFont="1" applyFill="1" applyAlignment="1">
      <alignment horizontal="center"/>
    </xf>
    <xf numFmtId="0" fontId="0" fillId="0" borderId="0" xfId="0" applyFill="1" applyAlignment="1"/>
    <xf numFmtId="0" fontId="0" fillId="0" borderId="0" xfId="0" applyAlignment="1"/>
    <xf numFmtId="0" fontId="0" fillId="0" borderId="0" xfId="0" applyFont="1" applyFill="1" applyAlignment="1">
      <alignment horizontal="center"/>
    </xf>
    <xf numFmtId="0" fontId="0" fillId="0" borderId="0" xfId="0" applyFont="1" applyAlignment="1">
      <alignment horizontal="center"/>
    </xf>
    <xf numFmtId="0" fontId="1" fillId="0" borderId="0" xfId="0" applyFont="1"/>
    <xf numFmtId="0" fontId="0" fillId="2" borderId="0" xfId="0" applyFill="1" applyAlignment="1"/>
    <xf numFmtId="0" fontId="2" fillId="2" borderId="0" xfId="0" applyFont="1" applyFill="1" applyAlignment="1"/>
    <xf numFmtId="0" fontId="7" fillId="0" borderId="0" xfId="0" applyFont="1" applyFill="1" applyAlignment="1"/>
    <xf numFmtId="0" fontId="0" fillId="0" borderId="0" xfId="0" applyFont="1" applyFill="1" applyAlignment="1"/>
    <xf numFmtId="0" fontId="8" fillId="0" borderId="0" xfId="0" applyFont="1" applyFill="1" applyAlignment="1"/>
    <xf numFmtId="1" fontId="0" fillId="0" borderId="0" xfId="0" applyNumberFormat="1" applyAlignment="1">
      <alignment horizontal="center"/>
    </xf>
    <xf numFmtId="0" fontId="4" fillId="0" borderId="0" xfId="0" applyFont="1" applyFill="1" applyAlignment="1">
      <alignment horizontal="left"/>
    </xf>
    <xf numFmtId="166" fontId="0" fillId="0" borderId="0" xfId="0" applyNumberFormat="1" applyAlignment="1">
      <alignment horizontal="center"/>
    </xf>
    <xf numFmtId="0" fontId="1" fillId="5" borderId="0" xfId="0" applyFont="1" applyFill="1"/>
    <xf numFmtId="0" fontId="1" fillId="5" borderId="7" xfId="0" applyFont="1" applyFill="1" applyBorder="1"/>
    <xf numFmtId="0" fontId="1" fillId="4" borderId="7" xfId="0" applyFont="1" applyFill="1" applyBorder="1"/>
    <xf numFmtId="0" fontId="1" fillId="4" borderId="7" xfId="0" applyFont="1" applyFill="1" applyBorder="1" applyAlignment="1">
      <alignment horizontal="left"/>
    </xf>
    <xf numFmtId="0" fontId="1" fillId="4" borderId="7" xfId="0" applyFont="1" applyFill="1" applyBorder="1" applyAlignment="1">
      <alignment horizontal="center"/>
    </xf>
    <xf numFmtId="165" fontId="1" fillId="4" borderId="7" xfId="0" applyNumberFormat="1" applyFont="1" applyFill="1" applyBorder="1" applyAlignment="1">
      <alignment horizontal="center"/>
    </xf>
    <xf numFmtId="0" fontId="0" fillId="0" borderId="0" xfId="0" applyFont="1"/>
    <xf numFmtId="0" fontId="0" fillId="0" borderId="0" xfId="0" applyAlignment="1">
      <alignment horizontal="center"/>
    </xf>
    <xf numFmtId="0" fontId="1" fillId="4" borderId="0" xfId="0" applyFont="1" applyFill="1" applyBorder="1"/>
    <xf numFmtId="0" fontId="0" fillId="0" borderId="0" xfId="0" applyAlignment="1">
      <alignment textRotation="90"/>
    </xf>
    <xf numFmtId="0" fontId="0" fillId="0" borderId="0" xfId="0" quotePrefix="1"/>
    <xf numFmtId="0" fontId="0" fillId="0" borderId="2" xfId="0" applyBorder="1"/>
    <xf numFmtId="0" fontId="0" fillId="0" borderId="3" xfId="0" applyBorder="1"/>
    <xf numFmtId="0" fontId="0" fillId="0" borderId="0" xfId="0" applyBorder="1"/>
    <xf numFmtId="0" fontId="0" fillId="0" borderId="5" xfId="0" applyBorder="1"/>
    <xf numFmtId="0" fontId="0" fillId="0" borderId="7" xfId="0" applyBorder="1"/>
    <xf numFmtId="0" fontId="0" fillId="0" borderId="8" xfId="0" applyBorder="1"/>
    <xf numFmtId="0" fontId="1" fillId="0" borderId="0" xfId="0" applyFont="1" applyFill="1" applyAlignment="1">
      <alignment horizontal="center"/>
    </xf>
    <xf numFmtId="0" fontId="1" fillId="0" borderId="0" xfId="0" applyFont="1" applyFill="1"/>
    <xf numFmtId="0" fontId="1" fillId="0" borderId="0" xfId="0" applyFont="1" applyFill="1" applyBorder="1"/>
    <xf numFmtId="0" fontId="1" fillId="4" borderId="4" xfId="0" applyFont="1" applyFill="1" applyBorder="1"/>
    <xf numFmtId="0" fontId="1" fillId="4" borderId="0" xfId="0" applyFont="1" applyFill="1" applyBorder="1" applyAlignment="1">
      <alignment horizontal="left"/>
    </xf>
    <xf numFmtId="0" fontId="1" fillId="4" borderId="0" xfId="0" applyFont="1" applyFill="1" applyBorder="1" applyAlignment="1">
      <alignment horizontal="center"/>
    </xf>
    <xf numFmtId="165" fontId="1" fillId="4" borderId="0" xfId="0" applyNumberFormat="1" applyFont="1" applyFill="1" applyBorder="1" applyAlignment="1">
      <alignment horizontal="center"/>
    </xf>
    <xf numFmtId="0" fontId="1" fillId="4" borderId="5" xfId="0" applyFont="1" applyFill="1" applyBorder="1"/>
    <xf numFmtId="0" fontId="1" fillId="4" borderId="6" xfId="0" applyFont="1" applyFill="1" applyBorder="1"/>
    <xf numFmtId="0" fontId="1" fillId="4" borderId="8" xfId="0" applyFont="1" applyFill="1" applyBorder="1"/>
    <xf numFmtId="0" fontId="0" fillId="0" borderId="4" xfId="0" applyBorder="1"/>
    <xf numFmtId="0" fontId="0" fillId="0" borderId="0" xfId="0" applyBorder="1" applyAlignment="1">
      <alignment horizontal="left"/>
    </xf>
    <xf numFmtId="0" fontId="0" fillId="0" borderId="0" xfId="0" applyBorder="1" applyAlignment="1">
      <alignment horizontal="center"/>
    </xf>
    <xf numFmtId="1" fontId="0" fillId="0" borderId="0" xfId="0" applyNumberFormat="1" applyBorder="1" applyAlignment="1">
      <alignment horizontal="center"/>
    </xf>
    <xf numFmtId="0" fontId="4" fillId="0" borderId="0" xfId="0" applyFont="1" applyBorder="1" applyAlignment="1">
      <alignment horizontal="left"/>
    </xf>
    <xf numFmtId="0" fontId="0" fillId="0" borderId="6" xfId="0" applyBorder="1"/>
    <xf numFmtId="0" fontId="0" fillId="0" borderId="7" xfId="0" applyBorder="1" applyAlignment="1">
      <alignment horizontal="left"/>
    </xf>
    <xf numFmtId="0" fontId="0" fillId="0" borderId="7" xfId="0" applyBorder="1" applyAlignment="1">
      <alignment horizontal="center"/>
    </xf>
    <xf numFmtId="1" fontId="0" fillId="0" borderId="7" xfId="0" applyNumberFormat="1" applyBorder="1" applyAlignment="1">
      <alignment horizontal="center"/>
    </xf>
    <xf numFmtId="165" fontId="0" fillId="0" borderId="7" xfId="0" applyNumberFormat="1" applyBorder="1" applyAlignment="1">
      <alignment horizontal="center"/>
    </xf>
    <xf numFmtId="0" fontId="0" fillId="0" borderId="1" xfId="0" applyBorder="1"/>
    <xf numFmtId="0" fontId="0" fillId="0" borderId="2" xfId="0" applyBorder="1" applyAlignment="1">
      <alignment horizontal="left"/>
    </xf>
    <xf numFmtId="0" fontId="0" fillId="0" borderId="2" xfId="0" applyBorder="1" applyAlignment="1">
      <alignment horizontal="center"/>
    </xf>
    <xf numFmtId="165" fontId="0" fillId="0" borderId="2" xfId="0" applyNumberFormat="1" applyBorder="1" applyAlignment="1">
      <alignment horizontal="center"/>
    </xf>
    <xf numFmtId="0" fontId="1" fillId="6" borderId="12" xfId="0" applyFont="1" applyFill="1" applyBorder="1" applyAlignment="1">
      <alignment horizontal="center"/>
    </xf>
    <xf numFmtId="0" fontId="1" fillId="6" borderId="13" xfId="0" applyFont="1" applyFill="1" applyBorder="1" applyAlignment="1">
      <alignment horizontal="center"/>
    </xf>
    <xf numFmtId="0" fontId="1" fillId="6" borderId="14" xfId="0" applyFont="1" applyFill="1" applyBorder="1" applyAlignment="1">
      <alignment horizontal="center"/>
    </xf>
    <xf numFmtId="0" fontId="4" fillId="0" borderId="0" xfId="0" applyFont="1" applyBorder="1" applyAlignment="1">
      <alignment horizontal="center"/>
    </xf>
    <xf numFmtId="0" fontId="1" fillId="0" borderId="7" xfId="0" applyFont="1" applyBorder="1" applyAlignment="1">
      <alignment horizontal="center"/>
    </xf>
    <xf numFmtId="0" fontId="5" fillId="7" borderId="9" xfId="0" applyFont="1" applyFill="1" applyBorder="1" applyAlignment="1">
      <alignment horizontal="center" textRotation="90"/>
    </xf>
    <xf numFmtId="0" fontId="5" fillId="7" borderId="10" xfId="0" applyFont="1" applyFill="1" applyBorder="1" applyAlignment="1">
      <alignment horizontal="center" textRotation="90"/>
    </xf>
    <xf numFmtId="0" fontId="5" fillId="7" borderId="11" xfId="0" applyFont="1" applyFill="1" applyBorder="1" applyAlignment="1">
      <alignment horizontal="center" textRotation="90"/>
    </xf>
    <xf numFmtId="0" fontId="5" fillId="3" borderId="9" xfId="0" applyFont="1" applyFill="1" applyBorder="1" applyAlignment="1">
      <alignment horizontal="center" textRotation="90"/>
    </xf>
    <xf numFmtId="0" fontId="5" fillId="3" borderId="10" xfId="0" applyFont="1" applyFill="1" applyBorder="1" applyAlignment="1">
      <alignment horizontal="center" textRotation="90"/>
    </xf>
    <xf numFmtId="0" fontId="5" fillId="3" borderId="11" xfId="0" applyFont="1" applyFill="1" applyBorder="1" applyAlignment="1">
      <alignment horizontal="center" textRotation="90"/>
    </xf>
    <xf numFmtId="0" fontId="5" fillId="4" borderId="9" xfId="0" applyFont="1" applyFill="1" applyBorder="1" applyAlignment="1">
      <alignment horizontal="center" textRotation="90"/>
    </xf>
    <xf numFmtId="0" fontId="5" fillId="4" borderId="10" xfId="0" applyFont="1" applyFill="1" applyBorder="1" applyAlignment="1">
      <alignment horizontal="center" textRotation="90"/>
    </xf>
    <xf numFmtId="0" fontId="5" fillId="4" borderId="11" xfId="0" applyFont="1" applyFill="1" applyBorder="1" applyAlignment="1">
      <alignment horizontal="center" textRotation="90"/>
    </xf>
  </cellXfs>
  <cellStyles count="1">
    <cellStyle name="Normal" xfId="0" builtinId="0"/>
  </cellStyles>
  <dxfs count="0"/>
  <tableStyles count="0" defaultTableStyle="TableStyleMedium2" defaultPivotStyle="PivotStyleLight16"/>
  <colors>
    <mruColors>
      <color rgb="FF66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8426421697287845"/>
                  <c:y val="2.1522309711286087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strRef>
              <c:f>'Carntine CCS raw data'!$AK$7:$AK$12</c:f>
              <c:strCache>
                <c:ptCount val="6"/>
                <c:pt idx="0">
                  <c:v>109.06</c:v>
                </c:pt>
                <c:pt idx="1">
                  <c:v>147.45</c:v>
                </c:pt>
                <c:pt idx="2">
                  <c:v>198.54</c:v>
                </c:pt>
                <c:pt idx="3">
                  <c:v>240.02</c:v>
                </c:pt>
                <c:pt idx="4">
                  <c:v>279.02</c:v>
                </c:pt>
                <c:pt idx="5">
                  <c:v>--</c:v>
                </c:pt>
              </c:strCache>
            </c:strRef>
          </c:xVal>
          <c:yVal>
            <c:numRef>
              <c:f>'Carntine CCS raw data'!$Z$7:$Z$12</c:f>
              <c:numCache>
                <c:formatCode>General</c:formatCode>
                <c:ptCount val="6"/>
                <c:pt idx="0">
                  <c:v>14.91</c:v>
                </c:pt>
                <c:pt idx="1">
                  <c:v>20.25</c:v>
                </c:pt>
                <c:pt idx="2">
                  <c:v>27.28</c:v>
                </c:pt>
                <c:pt idx="3">
                  <c:v>32.96</c:v>
                </c:pt>
                <c:pt idx="4">
                  <c:v>38.24</c:v>
                </c:pt>
              </c:numCache>
            </c:numRef>
          </c:yVal>
          <c:smooth val="0"/>
          <c:extLst>
            <c:ext xmlns:c16="http://schemas.microsoft.com/office/drawing/2014/chart" uri="{C3380CC4-5D6E-409C-BE32-E72D297353CC}">
              <c16:uniqueId val="{00000001-BAED-4C38-9BC2-F76719494BAF}"/>
            </c:ext>
          </c:extLst>
        </c:ser>
        <c:dLbls>
          <c:showLegendKey val="0"/>
          <c:showVal val="0"/>
          <c:showCatName val="0"/>
          <c:showSerName val="0"/>
          <c:showPercent val="0"/>
          <c:showBubbleSize val="0"/>
        </c:dLbls>
        <c:axId val="535467208"/>
        <c:axId val="535467600"/>
      </c:scatterChart>
      <c:valAx>
        <c:axId val="53546720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l-GR" b="1">
                    <a:solidFill>
                      <a:schemeClr val="tx1"/>
                    </a:solidFill>
                    <a:latin typeface="Calibri" panose="020F0502020204030204" pitchFamily="34" charset="0"/>
                    <a:cs typeface="Calibri" panose="020F0502020204030204" pitchFamily="34" charset="0"/>
                  </a:rPr>
                  <a:t>γΩ</a:t>
                </a:r>
                <a:r>
                  <a:rPr lang="en-US" b="1">
                    <a:solidFill>
                      <a:schemeClr val="tx1"/>
                    </a:solidFill>
                    <a:latin typeface="Calibri" panose="020F0502020204030204" pitchFamily="34" charset="0"/>
                    <a:cs typeface="Calibri" panose="020F0502020204030204" pitchFamily="34" charset="0"/>
                  </a:rPr>
                  <a:t> </a:t>
                </a:r>
                <a:endParaRPr lang="en-US" b="1">
                  <a:solidFill>
                    <a:schemeClr val="tx1"/>
                  </a:solidFill>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535467600"/>
        <c:crosses val="autoZero"/>
        <c:crossBetween val="midCat"/>
      </c:valAx>
      <c:valAx>
        <c:axId val="535467600"/>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Drift Time (ms)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1587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535467208"/>
        <c:crosses val="autoZero"/>
        <c:crossBetween val="midCat"/>
      </c:valAx>
      <c:spPr>
        <a:noFill/>
        <a:ln>
          <a:no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8426421697287845"/>
                  <c:y val="2.1522309711286087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strRef>
              <c:f>'Steroid CCS raw data'!$AJ$7:$AJ$12</c:f>
              <c:strCache>
                <c:ptCount val="6"/>
                <c:pt idx="0">
                  <c:v>--</c:v>
                </c:pt>
                <c:pt idx="1">
                  <c:v>147.45</c:v>
                </c:pt>
                <c:pt idx="2">
                  <c:v>198.54</c:v>
                </c:pt>
                <c:pt idx="3">
                  <c:v>240.02</c:v>
                </c:pt>
                <c:pt idx="4">
                  <c:v>279.02</c:v>
                </c:pt>
                <c:pt idx="5">
                  <c:v>--</c:v>
                </c:pt>
              </c:strCache>
            </c:strRef>
          </c:xVal>
          <c:yVal>
            <c:numRef>
              <c:f>'Steroid CCS raw data'!$Y$7:$Y$12</c:f>
              <c:numCache>
                <c:formatCode>General</c:formatCode>
                <c:ptCount val="6"/>
                <c:pt idx="1">
                  <c:v>29.31</c:v>
                </c:pt>
                <c:pt idx="2">
                  <c:v>39.54</c:v>
                </c:pt>
                <c:pt idx="3">
                  <c:v>47.79</c:v>
                </c:pt>
                <c:pt idx="4">
                  <c:v>55.54</c:v>
                </c:pt>
              </c:numCache>
            </c:numRef>
          </c:yVal>
          <c:smooth val="0"/>
          <c:extLst>
            <c:ext xmlns:c16="http://schemas.microsoft.com/office/drawing/2014/chart" uri="{C3380CC4-5D6E-409C-BE32-E72D297353CC}">
              <c16:uniqueId val="{00000001-8126-4C49-A604-CEF017B50EF2}"/>
            </c:ext>
          </c:extLst>
        </c:ser>
        <c:dLbls>
          <c:showLegendKey val="0"/>
          <c:showVal val="0"/>
          <c:showCatName val="0"/>
          <c:showSerName val="0"/>
          <c:showPercent val="0"/>
          <c:showBubbleSize val="0"/>
        </c:dLbls>
        <c:axId val="535467208"/>
        <c:axId val="535467600"/>
      </c:scatterChart>
      <c:valAx>
        <c:axId val="53546720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l-GR" b="1">
                    <a:solidFill>
                      <a:schemeClr val="tx1"/>
                    </a:solidFill>
                    <a:latin typeface="Calibri" panose="020F0502020204030204" pitchFamily="34" charset="0"/>
                    <a:cs typeface="Calibri" panose="020F0502020204030204" pitchFamily="34" charset="0"/>
                  </a:rPr>
                  <a:t>γΩ</a:t>
                </a:r>
                <a:r>
                  <a:rPr lang="en-US" b="1">
                    <a:solidFill>
                      <a:schemeClr val="tx1"/>
                    </a:solidFill>
                    <a:latin typeface="Calibri" panose="020F0502020204030204" pitchFamily="34" charset="0"/>
                    <a:cs typeface="Calibri" panose="020F0502020204030204" pitchFamily="34" charset="0"/>
                  </a:rPr>
                  <a:t> </a:t>
                </a:r>
                <a:endParaRPr lang="en-US" b="1">
                  <a:solidFill>
                    <a:schemeClr val="tx1"/>
                  </a:solidFill>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535467600"/>
        <c:crosses val="autoZero"/>
        <c:crossBetween val="midCat"/>
      </c:valAx>
      <c:valAx>
        <c:axId val="535467600"/>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Drift Time (ms)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1587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535467208"/>
        <c:crosses val="autoZero"/>
        <c:crossBetween val="midCat"/>
      </c:valAx>
      <c:spPr>
        <a:noFill/>
        <a:ln>
          <a:no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23</xdr:col>
      <xdr:colOff>0</xdr:colOff>
      <xdr:row>18</xdr:row>
      <xdr:rowOff>23812</xdr:rowOff>
    </xdr:from>
    <xdr:to>
      <xdr:col>35</xdr:col>
      <xdr:colOff>104775</xdr:colOff>
      <xdr:row>35</xdr:row>
      <xdr:rowOff>109537</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38100</xdr:colOff>
      <xdr:row>12</xdr:row>
      <xdr:rowOff>185737</xdr:rowOff>
    </xdr:from>
    <xdr:to>
      <xdr:col>33</xdr:col>
      <xdr:colOff>561974</xdr:colOff>
      <xdr:row>26</xdr:row>
      <xdr:rowOff>9525</xdr:rowOff>
    </xdr:to>
    <xdr:graphicFrame macro="">
      <xdr:nvGraphicFramePr>
        <xdr:cNvPr id="2" name="Chart 1">
          <a:extLst>
            <a:ext uri="{FF2B5EF4-FFF2-40B4-BE49-F238E27FC236}">
              <a16:creationId xmlns:a16="http://schemas.microsoft.com/office/drawing/2014/main" id="{305283C5-A6C7-48F4-936D-8A7BAB789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E01A4F"/>
      </a:accent1>
      <a:accent2>
        <a:srgbClr val="F15946"/>
      </a:accent2>
      <a:accent3>
        <a:srgbClr val="FFC000"/>
      </a:accent3>
      <a:accent4>
        <a:srgbClr val="53B3CB"/>
      </a:accent4>
      <a:accent5>
        <a:srgbClr val="03CEA4"/>
      </a:accent5>
      <a:accent6>
        <a:srgbClr val="58355E"/>
      </a:accent6>
      <a:hlink>
        <a:srgbClr val="954F72"/>
      </a:hlink>
      <a:folHlink>
        <a:srgbClr val="D6DCE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AD3E6-5EA8-41D0-BB50-D9F468AF60CC}">
  <dimension ref="A1:X212"/>
  <sheetViews>
    <sheetView tabSelected="1" topLeftCell="B31" zoomScale="118" zoomScaleNormal="118" workbookViewId="0">
      <selection activeCell="B33" sqref="B33"/>
    </sheetView>
  </sheetViews>
  <sheetFormatPr defaultRowHeight="15" x14ac:dyDescent="0.25"/>
  <cols>
    <col min="1" max="1" width="14.7109375" style="63" bestFit="1" customWidth="1"/>
    <col min="2" max="2" width="44.5703125" style="63" customWidth="1"/>
    <col min="3" max="3" width="12.5703125" style="63" bestFit="1" customWidth="1"/>
    <col min="4" max="4" width="20.5703125" style="63" bestFit="1" customWidth="1"/>
    <col min="5" max="5" width="25.7109375" style="63" customWidth="1"/>
    <col min="6" max="6" width="41.85546875" style="20" bestFit="1" customWidth="1"/>
    <col min="7" max="7" width="33.85546875" style="63" customWidth="1"/>
    <col min="8" max="8" width="11.28515625" style="65" customWidth="1"/>
    <col min="9" max="9" width="9.140625" style="65"/>
    <col min="10" max="10" width="14" style="67" customWidth="1"/>
    <col min="11" max="12" width="9.140625" style="63"/>
  </cols>
  <sheetData>
    <row r="1" spans="1:24" s="63" customFormat="1" ht="15.75" thickBot="1" x14ac:dyDescent="0.3">
      <c r="F1" s="20"/>
      <c r="H1" s="93"/>
      <c r="I1" s="93"/>
      <c r="J1" s="67"/>
    </row>
    <row r="2" spans="1:24" ht="15.75" thickBot="1" x14ac:dyDescent="0.3">
      <c r="E2" s="127" t="s">
        <v>272</v>
      </c>
      <c r="F2" s="128"/>
      <c r="G2" s="128"/>
      <c r="H2" s="128"/>
      <c r="I2" s="128"/>
      <c r="J2" s="128"/>
      <c r="K2" s="129"/>
      <c r="L2" s="103"/>
      <c r="X2" s="96" t="s">
        <v>434</v>
      </c>
    </row>
    <row r="3" spans="1:24" x14ac:dyDescent="0.25">
      <c r="B3" s="86" t="s">
        <v>273</v>
      </c>
      <c r="C3" s="86" t="s">
        <v>273</v>
      </c>
      <c r="D3" s="86" t="s">
        <v>274</v>
      </c>
      <c r="E3" s="106"/>
      <c r="F3" s="107" t="s">
        <v>210</v>
      </c>
      <c r="G3" s="94"/>
      <c r="H3" s="108"/>
      <c r="I3" s="108"/>
      <c r="J3" s="109" t="s">
        <v>211</v>
      </c>
      <c r="K3" s="110"/>
      <c r="L3" s="104"/>
    </row>
    <row r="4" spans="1:24" ht="15.75" thickBot="1" x14ac:dyDescent="0.3">
      <c r="B4" s="87" t="s">
        <v>90</v>
      </c>
      <c r="C4" s="87" t="s">
        <v>275</v>
      </c>
      <c r="D4" s="87" t="s">
        <v>276</v>
      </c>
      <c r="E4" s="111" t="s">
        <v>212</v>
      </c>
      <c r="F4" s="89" t="s">
        <v>90</v>
      </c>
      <c r="G4" s="88" t="s">
        <v>31</v>
      </c>
      <c r="H4" s="90" t="s">
        <v>6</v>
      </c>
      <c r="I4" s="90" t="s">
        <v>213</v>
      </c>
      <c r="J4" s="91" t="s">
        <v>277</v>
      </c>
      <c r="K4" s="112" t="s">
        <v>238</v>
      </c>
      <c r="L4" s="105"/>
    </row>
    <row r="5" spans="1:24" x14ac:dyDescent="0.25">
      <c r="E5" s="123"/>
      <c r="F5" s="124"/>
      <c r="G5" s="97"/>
      <c r="H5" s="125"/>
      <c r="I5" s="125"/>
      <c r="J5" s="126"/>
      <c r="K5" s="98"/>
    </row>
    <row r="6" spans="1:24" x14ac:dyDescent="0.25">
      <c r="E6" s="113"/>
      <c r="F6" s="114"/>
      <c r="G6" s="99"/>
      <c r="H6" s="115"/>
      <c r="I6" s="115"/>
      <c r="J6" s="33"/>
      <c r="K6" s="100"/>
    </row>
    <row r="7" spans="1:24" x14ac:dyDescent="0.25">
      <c r="E7" s="113" t="s">
        <v>214</v>
      </c>
      <c r="F7" s="114" t="s">
        <v>215</v>
      </c>
      <c r="G7" s="99" t="s">
        <v>188</v>
      </c>
      <c r="H7" s="115" t="s">
        <v>167</v>
      </c>
      <c r="I7" s="115">
        <v>1</v>
      </c>
      <c r="J7" s="33">
        <v>121.3</v>
      </c>
      <c r="K7" s="100"/>
    </row>
    <row r="8" spans="1:24" x14ac:dyDescent="0.25">
      <c r="E8" s="113" t="s">
        <v>214</v>
      </c>
      <c r="F8" s="114" t="s">
        <v>216</v>
      </c>
      <c r="G8" s="99" t="s">
        <v>217</v>
      </c>
      <c r="H8" s="115" t="s">
        <v>167</v>
      </c>
      <c r="I8" s="115">
        <v>1</v>
      </c>
      <c r="J8" s="33">
        <v>153.72999999999999</v>
      </c>
      <c r="K8" s="100"/>
    </row>
    <row r="9" spans="1:24" ht="15" customHeight="1" x14ac:dyDescent="0.25">
      <c r="E9" s="113" t="s">
        <v>214</v>
      </c>
      <c r="F9" s="114" t="s">
        <v>218</v>
      </c>
      <c r="G9" s="99" t="s">
        <v>219</v>
      </c>
      <c r="H9" s="115" t="s">
        <v>167</v>
      </c>
      <c r="I9" s="115">
        <v>1</v>
      </c>
      <c r="J9" s="33">
        <v>202.96</v>
      </c>
      <c r="K9" s="100"/>
    </row>
    <row r="10" spans="1:24" x14ac:dyDescent="0.25">
      <c r="E10" s="113" t="s">
        <v>214</v>
      </c>
      <c r="F10" s="114" t="s">
        <v>220</v>
      </c>
      <c r="G10" s="99" t="s">
        <v>221</v>
      </c>
      <c r="H10" s="115" t="s">
        <v>167</v>
      </c>
      <c r="I10" s="115">
        <v>1</v>
      </c>
      <c r="J10" s="33">
        <v>243.64</v>
      </c>
      <c r="K10" s="100"/>
    </row>
    <row r="11" spans="1:24" x14ac:dyDescent="0.25">
      <c r="E11" s="113" t="s">
        <v>214</v>
      </c>
      <c r="F11" s="114" t="s">
        <v>222</v>
      </c>
      <c r="G11" s="99" t="s">
        <v>223</v>
      </c>
      <c r="H11" s="115" t="s">
        <v>167</v>
      </c>
      <c r="I11" s="115">
        <v>1</v>
      </c>
      <c r="J11" s="33">
        <v>282.2</v>
      </c>
      <c r="K11" s="100"/>
    </row>
    <row r="12" spans="1:24" x14ac:dyDescent="0.25">
      <c r="E12" s="113" t="s">
        <v>214</v>
      </c>
      <c r="F12" s="114" t="s">
        <v>224</v>
      </c>
      <c r="G12" s="99" t="s">
        <v>225</v>
      </c>
      <c r="H12" s="115" t="s">
        <v>167</v>
      </c>
      <c r="I12" s="115">
        <v>1</v>
      </c>
      <c r="J12" s="33">
        <v>316.95999999999998</v>
      </c>
      <c r="K12" s="100"/>
    </row>
    <row r="13" spans="1:24" x14ac:dyDescent="0.25">
      <c r="A13" s="63" t="s">
        <v>375</v>
      </c>
      <c r="B13" s="63" t="s">
        <v>278</v>
      </c>
      <c r="C13" s="63" t="s">
        <v>279</v>
      </c>
      <c r="E13" s="113" t="s">
        <v>280</v>
      </c>
      <c r="F13" s="114" t="s">
        <v>552</v>
      </c>
      <c r="G13" s="99" t="s">
        <v>281</v>
      </c>
      <c r="H13" s="115" t="s">
        <v>167</v>
      </c>
      <c r="I13" s="115">
        <v>1</v>
      </c>
      <c r="J13" s="33"/>
      <c r="K13" s="100"/>
    </row>
    <row r="14" spans="1:24" x14ac:dyDescent="0.25">
      <c r="B14" s="63" t="s">
        <v>282</v>
      </c>
      <c r="C14" s="63" t="s">
        <v>283</v>
      </c>
      <c r="E14" s="113" t="s">
        <v>280</v>
      </c>
      <c r="F14" s="114" t="s">
        <v>553</v>
      </c>
      <c r="G14" s="99" t="s">
        <v>182</v>
      </c>
      <c r="H14" s="115" t="s">
        <v>193</v>
      </c>
      <c r="I14" s="116">
        <v>1</v>
      </c>
      <c r="J14" s="33">
        <v>148.59239557740042</v>
      </c>
      <c r="K14" s="100"/>
    </row>
    <row r="15" spans="1:24" x14ac:dyDescent="0.25">
      <c r="E15" s="113" t="s">
        <v>280</v>
      </c>
      <c r="F15" s="114" t="s">
        <v>553</v>
      </c>
      <c r="G15" s="99" t="s">
        <v>182</v>
      </c>
      <c r="H15" s="115" t="s">
        <v>167</v>
      </c>
      <c r="I15" s="116">
        <v>1</v>
      </c>
      <c r="J15" s="33">
        <v>136.58405263441136</v>
      </c>
      <c r="K15" s="100"/>
    </row>
    <row r="16" spans="1:24" x14ac:dyDescent="0.25">
      <c r="E16" s="113" t="s">
        <v>280</v>
      </c>
      <c r="F16" s="114" t="s">
        <v>554</v>
      </c>
      <c r="G16" s="114" t="s">
        <v>183</v>
      </c>
      <c r="H16" s="115" t="s">
        <v>167</v>
      </c>
      <c r="I16" s="116">
        <v>1</v>
      </c>
      <c r="J16" s="33">
        <v>131.73120130516679</v>
      </c>
      <c r="K16" s="100"/>
    </row>
    <row r="17" spans="1:11" x14ac:dyDescent="0.25">
      <c r="E17" s="113" t="s">
        <v>280</v>
      </c>
      <c r="F17" s="114" t="s">
        <v>554</v>
      </c>
      <c r="G17" s="114" t="s">
        <v>183</v>
      </c>
      <c r="H17" s="115" t="s">
        <v>193</v>
      </c>
      <c r="I17" s="116">
        <v>1</v>
      </c>
      <c r="J17" s="33">
        <v>134.63491890753141</v>
      </c>
      <c r="K17" s="100"/>
    </row>
    <row r="18" spans="1:11" x14ac:dyDescent="0.25">
      <c r="E18" s="113" t="s">
        <v>280</v>
      </c>
      <c r="F18" s="114" t="s">
        <v>555</v>
      </c>
      <c r="G18" s="114" t="s">
        <v>184</v>
      </c>
      <c r="H18" s="115" t="s">
        <v>167</v>
      </c>
      <c r="I18" s="116">
        <v>1</v>
      </c>
      <c r="J18" s="33">
        <v>131.3631743058157</v>
      </c>
      <c r="K18" s="100"/>
    </row>
    <row r="19" spans="1:11" x14ac:dyDescent="0.25">
      <c r="E19" s="113" t="s">
        <v>280</v>
      </c>
      <c r="F19" s="114" t="s">
        <v>555</v>
      </c>
      <c r="G19" s="99" t="s">
        <v>184</v>
      </c>
      <c r="H19" s="115" t="s">
        <v>193</v>
      </c>
      <c r="I19" s="116">
        <v>1</v>
      </c>
      <c r="J19" s="33">
        <v>135.48180865249449</v>
      </c>
      <c r="K19" s="100"/>
    </row>
    <row r="20" spans="1:11" x14ac:dyDescent="0.25">
      <c r="E20" s="113" t="s">
        <v>280</v>
      </c>
      <c r="F20" s="114" t="s">
        <v>556</v>
      </c>
      <c r="G20" s="99" t="s">
        <v>185</v>
      </c>
      <c r="H20" s="115" t="s">
        <v>167</v>
      </c>
      <c r="I20" s="116">
        <v>1</v>
      </c>
      <c r="J20" s="33">
        <v>126.70960314860868</v>
      </c>
      <c r="K20" s="100"/>
    </row>
    <row r="21" spans="1:11" x14ac:dyDescent="0.25">
      <c r="E21" s="113" t="s">
        <v>280</v>
      </c>
      <c r="F21" s="114" t="s">
        <v>557</v>
      </c>
      <c r="G21" s="114" t="s">
        <v>186</v>
      </c>
      <c r="H21" s="115" t="s">
        <v>193</v>
      </c>
      <c r="I21" s="116">
        <v>1</v>
      </c>
      <c r="J21" s="33">
        <v>129.45520669022423</v>
      </c>
      <c r="K21" s="100"/>
    </row>
    <row r="22" spans="1:11" s="63" customFormat="1" x14ac:dyDescent="0.25">
      <c r="E22" s="113" t="s">
        <v>280</v>
      </c>
      <c r="F22" s="114" t="s">
        <v>558</v>
      </c>
      <c r="G22" s="99" t="s">
        <v>445</v>
      </c>
      <c r="H22" s="115" t="s">
        <v>167</v>
      </c>
      <c r="I22" s="116">
        <v>1</v>
      </c>
      <c r="J22" s="33">
        <v>131.05795903562009</v>
      </c>
      <c r="K22" s="100"/>
    </row>
    <row r="23" spans="1:11" x14ac:dyDescent="0.25">
      <c r="A23" s="63" t="s">
        <v>375</v>
      </c>
      <c r="B23" s="63" t="s">
        <v>284</v>
      </c>
      <c r="C23" s="63" t="s">
        <v>285</v>
      </c>
      <c r="E23" s="113" t="s">
        <v>280</v>
      </c>
      <c r="F23" s="114" t="s">
        <v>559</v>
      </c>
      <c r="G23" s="114" t="s">
        <v>286</v>
      </c>
      <c r="H23" s="115" t="s">
        <v>167</v>
      </c>
      <c r="I23" s="116">
        <v>1</v>
      </c>
      <c r="J23" s="33"/>
      <c r="K23" s="100"/>
    </row>
    <row r="24" spans="1:11" x14ac:dyDescent="0.25">
      <c r="E24" s="113" t="s">
        <v>280</v>
      </c>
      <c r="F24" s="114" t="s">
        <v>560</v>
      </c>
      <c r="G24" s="99" t="s">
        <v>187</v>
      </c>
      <c r="H24" s="115" t="s">
        <v>167</v>
      </c>
      <c r="I24" s="116">
        <v>1</v>
      </c>
      <c r="J24" s="33">
        <v>125.09573452929165</v>
      </c>
      <c r="K24" s="100"/>
    </row>
    <row r="25" spans="1:11" x14ac:dyDescent="0.25">
      <c r="E25" s="113" t="s">
        <v>280</v>
      </c>
      <c r="F25" s="114" t="s">
        <v>561</v>
      </c>
      <c r="G25" s="99" t="s">
        <v>188</v>
      </c>
      <c r="H25" s="115" t="s">
        <v>167</v>
      </c>
      <c r="I25" s="115">
        <v>1</v>
      </c>
      <c r="J25" s="33">
        <v>120.87076269511128</v>
      </c>
      <c r="K25" s="100"/>
    </row>
    <row r="26" spans="1:11" x14ac:dyDescent="0.25">
      <c r="E26" s="113" t="s">
        <v>280</v>
      </c>
      <c r="F26" s="114" t="s">
        <v>561</v>
      </c>
      <c r="G26" s="99" t="s">
        <v>188</v>
      </c>
      <c r="H26" s="115" t="s">
        <v>193</v>
      </c>
      <c r="I26" s="115">
        <v>1</v>
      </c>
      <c r="J26" s="33">
        <v>133.40391275945456</v>
      </c>
      <c r="K26" s="100"/>
    </row>
    <row r="27" spans="1:11" x14ac:dyDescent="0.25">
      <c r="B27" s="63" t="s">
        <v>287</v>
      </c>
      <c r="C27" s="63" t="s">
        <v>259</v>
      </c>
      <c r="E27" s="113" t="s">
        <v>280</v>
      </c>
      <c r="F27" s="114" t="s">
        <v>562</v>
      </c>
      <c r="G27" s="99" t="s">
        <v>168</v>
      </c>
      <c r="H27" s="115" t="s">
        <v>167</v>
      </c>
      <c r="I27" s="116">
        <v>1</v>
      </c>
      <c r="J27" s="33">
        <v>133.03170847569294</v>
      </c>
      <c r="K27" s="100"/>
    </row>
    <row r="28" spans="1:11" x14ac:dyDescent="0.25">
      <c r="B28" s="63" t="s">
        <v>287</v>
      </c>
      <c r="C28" s="63" t="s">
        <v>259</v>
      </c>
      <c r="E28" s="113" t="s">
        <v>280</v>
      </c>
      <c r="F28" s="114" t="s">
        <v>563</v>
      </c>
      <c r="G28" s="99" t="s">
        <v>168</v>
      </c>
      <c r="H28" s="115" t="s">
        <v>167</v>
      </c>
      <c r="I28" s="116">
        <v>1</v>
      </c>
      <c r="J28" s="33">
        <v>134.84681499795525</v>
      </c>
      <c r="K28" s="100"/>
    </row>
    <row r="29" spans="1:11" x14ac:dyDescent="0.25">
      <c r="B29" s="63" t="s">
        <v>288</v>
      </c>
      <c r="C29" s="63" t="s">
        <v>289</v>
      </c>
      <c r="E29" s="113" t="s">
        <v>280</v>
      </c>
      <c r="F29" s="114" t="s">
        <v>564</v>
      </c>
      <c r="G29" s="114" t="s">
        <v>189</v>
      </c>
      <c r="H29" s="115" t="s">
        <v>167</v>
      </c>
      <c r="I29" s="116">
        <v>1</v>
      </c>
      <c r="J29" s="33">
        <v>133.11065194074615</v>
      </c>
      <c r="K29" s="100"/>
    </row>
    <row r="30" spans="1:11" x14ac:dyDescent="0.25">
      <c r="B30" s="63" t="s">
        <v>290</v>
      </c>
      <c r="C30" s="63" t="s">
        <v>291</v>
      </c>
      <c r="E30" s="113" t="s">
        <v>280</v>
      </c>
      <c r="F30" s="114" t="s">
        <v>565</v>
      </c>
      <c r="G30" s="114" t="s">
        <v>190</v>
      </c>
      <c r="H30" s="115" t="s">
        <v>193</v>
      </c>
      <c r="I30" s="116">
        <v>1</v>
      </c>
      <c r="J30" s="33">
        <v>138.33096475497996</v>
      </c>
      <c r="K30" s="100"/>
    </row>
    <row r="31" spans="1:11" x14ac:dyDescent="0.25">
      <c r="E31" s="113" t="s">
        <v>280</v>
      </c>
      <c r="F31" s="114" t="s">
        <v>565</v>
      </c>
      <c r="G31" s="99" t="s">
        <v>190</v>
      </c>
      <c r="H31" s="115" t="s">
        <v>167</v>
      </c>
      <c r="I31" s="116">
        <v>1</v>
      </c>
      <c r="J31" s="33">
        <v>140.16767111973999</v>
      </c>
      <c r="K31" s="100"/>
    </row>
    <row r="32" spans="1:11" x14ac:dyDescent="0.25">
      <c r="B32" s="63" t="s">
        <v>292</v>
      </c>
      <c r="C32" s="63" t="s">
        <v>293</v>
      </c>
      <c r="E32" s="113" t="s">
        <v>280</v>
      </c>
      <c r="F32" s="114" t="s">
        <v>566</v>
      </c>
      <c r="G32" s="99" t="s">
        <v>191</v>
      </c>
      <c r="H32" s="115" t="s">
        <v>193</v>
      </c>
      <c r="I32" s="116">
        <v>1</v>
      </c>
      <c r="J32" s="33">
        <v>143.62380298726097</v>
      </c>
      <c r="K32" s="100"/>
    </row>
    <row r="33" spans="2:11" x14ac:dyDescent="0.25">
      <c r="E33" s="113" t="s">
        <v>280</v>
      </c>
      <c r="F33" s="114" t="s">
        <v>566</v>
      </c>
      <c r="G33" s="114" t="s">
        <v>191</v>
      </c>
      <c r="H33" s="115" t="s">
        <v>167</v>
      </c>
      <c r="I33" s="116">
        <v>1</v>
      </c>
      <c r="J33" s="33">
        <v>145.75982732244839</v>
      </c>
      <c r="K33" s="100"/>
    </row>
    <row r="34" spans="2:11" x14ac:dyDescent="0.25">
      <c r="E34" s="113" t="s">
        <v>280</v>
      </c>
      <c r="F34" s="114" t="s">
        <v>567</v>
      </c>
      <c r="G34" s="114" t="s">
        <v>192</v>
      </c>
      <c r="H34" s="115" t="s">
        <v>193</v>
      </c>
      <c r="I34" s="116">
        <v>1</v>
      </c>
      <c r="J34" s="33">
        <v>147.72620840206741</v>
      </c>
      <c r="K34" s="100"/>
    </row>
    <row r="35" spans="2:11" x14ac:dyDescent="0.25">
      <c r="E35" s="113" t="s">
        <v>280</v>
      </c>
      <c r="F35" s="114" t="s">
        <v>567</v>
      </c>
      <c r="G35" s="99" t="s">
        <v>192</v>
      </c>
      <c r="H35" s="115" t="s">
        <v>167</v>
      </c>
      <c r="I35" s="116">
        <v>1</v>
      </c>
      <c r="J35" s="33">
        <v>150.27007199648946</v>
      </c>
      <c r="K35" s="100"/>
    </row>
    <row r="36" spans="2:11" x14ac:dyDescent="0.25">
      <c r="B36" s="63" t="s">
        <v>287</v>
      </c>
      <c r="C36" s="63" t="s">
        <v>259</v>
      </c>
      <c r="E36" s="113" t="s">
        <v>280</v>
      </c>
      <c r="F36" s="99" t="s">
        <v>568</v>
      </c>
      <c r="G36" s="99" t="s">
        <v>175</v>
      </c>
      <c r="H36" s="115" t="s">
        <v>167</v>
      </c>
      <c r="I36" s="116">
        <v>1</v>
      </c>
      <c r="J36" s="33">
        <v>127.93403572108473</v>
      </c>
      <c r="K36" s="100"/>
    </row>
    <row r="37" spans="2:11" x14ac:dyDescent="0.25">
      <c r="B37" s="63" t="s">
        <v>287</v>
      </c>
      <c r="C37" s="63" t="s">
        <v>259</v>
      </c>
      <c r="E37" s="113" t="s">
        <v>280</v>
      </c>
      <c r="F37" s="114" t="s">
        <v>569</v>
      </c>
      <c r="G37" s="99" t="s">
        <v>168</v>
      </c>
      <c r="H37" s="115" t="s">
        <v>167</v>
      </c>
      <c r="I37" s="116">
        <v>1</v>
      </c>
      <c r="J37" s="33">
        <v>132.69999999999999</v>
      </c>
      <c r="K37" s="100"/>
    </row>
    <row r="38" spans="2:11" x14ac:dyDescent="0.25">
      <c r="D38" s="63" t="s">
        <v>254</v>
      </c>
      <c r="E38" s="113" t="s">
        <v>280</v>
      </c>
      <c r="F38" s="99" t="s">
        <v>208</v>
      </c>
      <c r="G38" s="114" t="s">
        <v>253</v>
      </c>
      <c r="H38" s="115" t="s">
        <v>167</v>
      </c>
      <c r="I38" s="116">
        <v>1</v>
      </c>
      <c r="J38" s="33">
        <v>117.6</v>
      </c>
      <c r="K38" s="100"/>
    </row>
    <row r="39" spans="2:11" x14ac:dyDescent="0.25">
      <c r="B39" s="63" t="s">
        <v>365</v>
      </c>
      <c r="C39" s="63" t="s">
        <v>366</v>
      </c>
      <c r="E39" s="113" t="s">
        <v>280</v>
      </c>
      <c r="F39" s="99" t="s">
        <v>294</v>
      </c>
      <c r="G39" s="99" t="s">
        <v>204</v>
      </c>
      <c r="H39" s="115" t="s">
        <v>167</v>
      </c>
      <c r="I39" s="116">
        <v>1</v>
      </c>
      <c r="J39" s="33">
        <v>126</v>
      </c>
      <c r="K39" s="100"/>
    </row>
    <row r="40" spans="2:11" x14ac:dyDescent="0.25">
      <c r="B40" s="63" t="s">
        <v>583</v>
      </c>
      <c r="C40" s="63" t="s">
        <v>295</v>
      </c>
      <c r="E40" s="113" t="s">
        <v>280</v>
      </c>
      <c r="F40" s="99" t="s">
        <v>383</v>
      </c>
      <c r="G40" s="114" t="s">
        <v>197</v>
      </c>
      <c r="H40" s="115" t="s">
        <v>167</v>
      </c>
      <c r="I40" s="116">
        <v>1</v>
      </c>
      <c r="J40" s="33">
        <v>127.7</v>
      </c>
      <c r="K40" s="100"/>
    </row>
    <row r="41" spans="2:11" s="63" customFormat="1" x14ac:dyDescent="0.25">
      <c r="E41" s="113" t="s">
        <v>280</v>
      </c>
      <c r="F41" s="42" t="s">
        <v>551</v>
      </c>
      <c r="G41" s="114" t="s">
        <v>550</v>
      </c>
      <c r="H41" s="115" t="s">
        <v>167</v>
      </c>
      <c r="I41" s="116">
        <v>1</v>
      </c>
      <c r="J41" s="33"/>
      <c r="K41" s="100"/>
    </row>
    <row r="42" spans="2:11" x14ac:dyDescent="0.25">
      <c r="B42" s="63" t="s">
        <v>296</v>
      </c>
      <c r="C42" s="63" t="s">
        <v>207</v>
      </c>
      <c r="E42" s="113" t="s">
        <v>280</v>
      </c>
      <c r="F42" s="99" t="s">
        <v>297</v>
      </c>
      <c r="G42" s="99" t="s">
        <v>195</v>
      </c>
      <c r="H42" s="115" t="s">
        <v>167</v>
      </c>
      <c r="I42" s="116">
        <v>1</v>
      </c>
      <c r="J42" s="33">
        <v>137.65999148038085</v>
      </c>
      <c r="K42" s="100"/>
    </row>
    <row r="43" spans="2:11" x14ac:dyDescent="0.25">
      <c r="E43" s="113" t="s">
        <v>280</v>
      </c>
      <c r="F43" s="99" t="s">
        <v>297</v>
      </c>
      <c r="G43" s="99" t="s">
        <v>195</v>
      </c>
      <c r="H43" s="115" t="s">
        <v>193</v>
      </c>
      <c r="I43" s="116">
        <v>1</v>
      </c>
      <c r="J43" s="33">
        <v>139.43077738788551</v>
      </c>
      <c r="K43" s="100"/>
    </row>
    <row r="44" spans="2:11" x14ac:dyDescent="0.25">
      <c r="B44" s="63" t="s">
        <v>298</v>
      </c>
      <c r="E44" s="113" t="s">
        <v>280</v>
      </c>
      <c r="F44" s="99" t="s">
        <v>570</v>
      </c>
      <c r="G44" s="99" t="s">
        <v>198</v>
      </c>
      <c r="H44" s="115" t="s">
        <v>167</v>
      </c>
      <c r="I44" s="116">
        <v>1</v>
      </c>
      <c r="J44" s="33">
        <v>130.30000000000001</v>
      </c>
      <c r="K44" s="100"/>
    </row>
    <row r="45" spans="2:11" x14ac:dyDescent="0.25">
      <c r="E45" s="113" t="s">
        <v>280</v>
      </c>
      <c r="F45" s="99" t="s">
        <v>571</v>
      </c>
      <c r="G45" s="99" t="s">
        <v>255</v>
      </c>
      <c r="H45" s="115" t="s">
        <v>167</v>
      </c>
      <c r="I45" s="116">
        <v>1</v>
      </c>
      <c r="J45" s="33">
        <v>216.6</v>
      </c>
      <c r="K45" s="100"/>
    </row>
    <row r="46" spans="2:11" s="63" customFormat="1" x14ac:dyDescent="0.25">
      <c r="E46" s="113" t="s">
        <v>280</v>
      </c>
      <c r="F46" s="99" t="s">
        <v>572</v>
      </c>
      <c r="G46" s="99" t="s">
        <v>464</v>
      </c>
      <c r="H46" s="115" t="s">
        <v>167</v>
      </c>
      <c r="I46" s="116">
        <v>1</v>
      </c>
      <c r="J46" s="33">
        <v>127.8</v>
      </c>
      <c r="K46" s="100"/>
    </row>
    <row r="47" spans="2:11" s="63" customFormat="1" x14ac:dyDescent="0.25">
      <c r="E47" s="113" t="s">
        <v>280</v>
      </c>
      <c r="F47" s="99" t="s">
        <v>572</v>
      </c>
      <c r="G47" s="99" t="s">
        <v>464</v>
      </c>
      <c r="H47" s="115" t="s">
        <v>193</v>
      </c>
      <c r="I47" s="116">
        <v>1</v>
      </c>
      <c r="J47" s="33">
        <v>139.1</v>
      </c>
      <c r="K47" s="100"/>
    </row>
    <row r="48" spans="2:11" x14ac:dyDescent="0.25">
      <c r="E48" s="113" t="s">
        <v>280</v>
      </c>
      <c r="F48" s="99" t="s">
        <v>384</v>
      </c>
      <c r="G48" s="99" t="s">
        <v>199</v>
      </c>
      <c r="H48" s="115" t="s">
        <v>167</v>
      </c>
      <c r="I48" s="116">
        <v>1</v>
      </c>
      <c r="J48" s="33"/>
      <c r="K48" s="100"/>
    </row>
    <row r="49" spans="2:11" x14ac:dyDescent="0.25">
      <c r="B49" s="63" t="s">
        <v>579</v>
      </c>
      <c r="E49" s="113" t="s">
        <v>280</v>
      </c>
      <c r="F49" s="99" t="s">
        <v>299</v>
      </c>
      <c r="G49" s="99" t="s">
        <v>200</v>
      </c>
      <c r="H49" s="115" t="s">
        <v>167</v>
      </c>
      <c r="I49" s="116">
        <v>1</v>
      </c>
      <c r="J49" s="33"/>
      <c r="K49" s="100"/>
    </row>
    <row r="50" spans="2:11" s="63" customFormat="1" x14ac:dyDescent="0.25">
      <c r="B50" s="63" t="s">
        <v>582</v>
      </c>
      <c r="E50" s="113" t="s">
        <v>280</v>
      </c>
      <c r="F50" s="99" t="s">
        <v>573</v>
      </c>
      <c r="G50" s="114" t="s">
        <v>281</v>
      </c>
      <c r="H50" s="115" t="s">
        <v>167</v>
      </c>
      <c r="I50" s="116">
        <v>1</v>
      </c>
      <c r="J50" s="33"/>
      <c r="K50" s="100"/>
    </row>
    <row r="51" spans="2:11" s="63" customFormat="1" x14ac:dyDescent="0.25">
      <c r="D51" s="63" t="s">
        <v>468</v>
      </c>
      <c r="E51" s="113" t="s">
        <v>280</v>
      </c>
      <c r="F51" s="99" t="s">
        <v>574</v>
      </c>
      <c r="G51" s="99" t="s">
        <v>467</v>
      </c>
      <c r="H51" s="115" t="s">
        <v>167</v>
      </c>
      <c r="I51" s="116">
        <v>1</v>
      </c>
      <c r="J51" s="33"/>
      <c r="K51" s="100"/>
    </row>
    <row r="52" spans="2:11" s="63" customFormat="1" x14ac:dyDescent="0.25">
      <c r="E52" s="113" t="s">
        <v>280</v>
      </c>
      <c r="F52" s="99" t="s">
        <v>575</v>
      </c>
      <c r="G52" s="99" t="s">
        <v>473</v>
      </c>
      <c r="H52" s="115" t="s">
        <v>167</v>
      </c>
      <c r="I52" s="116">
        <v>1</v>
      </c>
      <c r="J52" s="33"/>
      <c r="K52" s="100"/>
    </row>
    <row r="53" spans="2:11" x14ac:dyDescent="0.25">
      <c r="B53" s="63" t="s">
        <v>365</v>
      </c>
      <c r="C53" s="63" t="s">
        <v>366</v>
      </c>
      <c r="E53" s="113" t="s">
        <v>280</v>
      </c>
      <c r="F53" s="99" t="s">
        <v>202</v>
      </c>
      <c r="G53" s="99" t="s">
        <v>203</v>
      </c>
      <c r="H53" s="115" t="s">
        <v>167</v>
      </c>
      <c r="I53" s="116">
        <v>1</v>
      </c>
      <c r="J53" s="33">
        <v>124.9</v>
      </c>
      <c r="K53" s="100"/>
    </row>
    <row r="54" spans="2:11" x14ac:dyDescent="0.25">
      <c r="B54" s="63" t="s">
        <v>365</v>
      </c>
      <c r="C54" s="63" t="s">
        <v>366</v>
      </c>
      <c r="E54" s="113" t="s">
        <v>280</v>
      </c>
      <c r="F54" s="99" t="s">
        <v>202</v>
      </c>
      <c r="G54" s="99" t="s">
        <v>203</v>
      </c>
      <c r="H54" s="115" t="s">
        <v>193</v>
      </c>
      <c r="I54" s="116">
        <v>1</v>
      </c>
      <c r="J54" s="33">
        <v>134.6</v>
      </c>
      <c r="K54" s="100"/>
    </row>
    <row r="55" spans="2:11" x14ac:dyDescent="0.25">
      <c r="B55" s="63" t="s">
        <v>584</v>
      </c>
      <c r="C55" s="63" t="s">
        <v>300</v>
      </c>
      <c r="D55" s="63" t="s">
        <v>301</v>
      </c>
      <c r="E55" s="113" t="s">
        <v>280</v>
      </c>
      <c r="F55" s="99" t="s">
        <v>576</v>
      </c>
      <c r="G55" s="99" t="s">
        <v>205</v>
      </c>
      <c r="H55" s="115" t="s">
        <v>167</v>
      </c>
      <c r="I55" s="116">
        <v>1</v>
      </c>
      <c r="J55" s="33"/>
      <c r="K55" s="100"/>
    </row>
    <row r="56" spans="2:11" x14ac:dyDescent="0.25">
      <c r="D56" s="63" t="s">
        <v>258</v>
      </c>
      <c r="E56" s="113" t="s">
        <v>280</v>
      </c>
      <c r="F56" s="99" t="s">
        <v>256</v>
      </c>
      <c r="G56" s="99" t="s">
        <v>257</v>
      </c>
      <c r="H56" s="115" t="s">
        <v>167</v>
      </c>
      <c r="I56" s="116">
        <v>1</v>
      </c>
      <c r="J56" s="33">
        <v>241.46219495368163</v>
      </c>
      <c r="K56" s="100"/>
    </row>
    <row r="57" spans="2:11" x14ac:dyDescent="0.25">
      <c r="E57" s="113" t="s">
        <v>280</v>
      </c>
      <c r="F57" s="114" t="s">
        <v>263</v>
      </c>
      <c r="G57" s="114" t="s">
        <v>264</v>
      </c>
      <c r="H57" s="115" t="s">
        <v>167</v>
      </c>
      <c r="I57" s="116">
        <v>1</v>
      </c>
      <c r="J57" s="33">
        <v>155.55127466477822</v>
      </c>
      <c r="K57" s="100"/>
    </row>
    <row r="58" spans="2:11" x14ac:dyDescent="0.25">
      <c r="E58" s="113" t="s">
        <v>280</v>
      </c>
      <c r="F58" s="114" t="s">
        <v>263</v>
      </c>
      <c r="G58" s="114" t="s">
        <v>264</v>
      </c>
      <c r="H58" s="115" t="s">
        <v>167</v>
      </c>
      <c r="I58" s="116">
        <v>1</v>
      </c>
      <c r="J58" s="33">
        <v>161.36008534949008</v>
      </c>
      <c r="K58" s="100"/>
    </row>
    <row r="59" spans="2:11" x14ac:dyDescent="0.25">
      <c r="D59" s="63" t="s">
        <v>267</v>
      </c>
      <c r="E59" s="113" t="s">
        <v>280</v>
      </c>
      <c r="F59" s="114" t="s">
        <v>265</v>
      </c>
      <c r="G59" s="114" t="s">
        <v>266</v>
      </c>
      <c r="H59" s="115" t="s">
        <v>167</v>
      </c>
      <c r="I59" s="116">
        <v>1</v>
      </c>
      <c r="J59" s="33">
        <v>152.31197602678515</v>
      </c>
      <c r="K59" s="100"/>
    </row>
    <row r="60" spans="2:11" x14ac:dyDescent="0.25">
      <c r="D60" s="63" t="s">
        <v>268</v>
      </c>
      <c r="E60" s="113" t="s">
        <v>280</v>
      </c>
      <c r="F60" s="114" t="s">
        <v>265</v>
      </c>
      <c r="G60" s="114" t="s">
        <v>266</v>
      </c>
      <c r="H60" s="115" t="s">
        <v>167</v>
      </c>
      <c r="I60" s="116">
        <v>1</v>
      </c>
      <c r="J60" s="33">
        <v>158.06154698631676</v>
      </c>
      <c r="K60" s="100"/>
    </row>
    <row r="61" spans="2:11" x14ac:dyDescent="0.25">
      <c r="E61" s="113" t="s">
        <v>280</v>
      </c>
      <c r="F61" s="114" t="s">
        <v>269</v>
      </c>
      <c r="G61" s="114" t="s">
        <v>264</v>
      </c>
      <c r="H61" s="115" t="s">
        <v>167</v>
      </c>
      <c r="I61" s="116">
        <v>1</v>
      </c>
      <c r="J61" s="33">
        <v>171.65033985421053</v>
      </c>
      <c r="K61" s="100"/>
    </row>
    <row r="62" spans="2:11" x14ac:dyDescent="0.25">
      <c r="E62" s="113" t="s">
        <v>280</v>
      </c>
      <c r="F62" s="99" t="s">
        <v>270</v>
      </c>
      <c r="G62" s="99" t="s">
        <v>271</v>
      </c>
      <c r="H62" s="115" t="s">
        <v>167</v>
      </c>
      <c r="I62" s="116">
        <v>1</v>
      </c>
      <c r="J62" s="33">
        <v>170.7795993960448</v>
      </c>
      <c r="K62" s="100"/>
    </row>
    <row r="63" spans="2:11" x14ac:dyDescent="0.25">
      <c r="B63" s="63" t="s">
        <v>302</v>
      </c>
      <c r="C63" s="63" t="s">
        <v>303</v>
      </c>
      <c r="E63" s="113" t="s">
        <v>36</v>
      </c>
      <c r="F63" s="117" t="s">
        <v>304</v>
      </c>
      <c r="G63" s="99" t="s">
        <v>38</v>
      </c>
      <c r="H63" s="115" t="s">
        <v>167</v>
      </c>
      <c r="I63" s="116">
        <v>1</v>
      </c>
      <c r="J63" s="33">
        <v>132.8713424650299</v>
      </c>
      <c r="K63" s="100"/>
    </row>
    <row r="64" spans="2:11" x14ac:dyDescent="0.25">
      <c r="E64" s="113" t="s">
        <v>36</v>
      </c>
      <c r="F64" s="117" t="s">
        <v>304</v>
      </c>
      <c r="G64" s="99" t="s">
        <v>237</v>
      </c>
      <c r="H64" s="115" t="s">
        <v>167</v>
      </c>
      <c r="I64" s="116">
        <v>1</v>
      </c>
      <c r="J64" s="33">
        <v>132.80000000000001</v>
      </c>
      <c r="K64" s="100" t="s">
        <v>239</v>
      </c>
    </row>
    <row r="65" spans="1:11" x14ac:dyDescent="0.25">
      <c r="E65" s="113" t="s">
        <v>36</v>
      </c>
      <c r="F65" s="117" t="s">
        <v>305</v>
      </c>
      <c r="G65" s="114" t="s">
        <v>40</v>
      </c>
      <c r="H65" s="115" t="s">
        <v>167</v>
      </c>
      <c r="I65" s="116">
        <v>1</v>
      </c>
      <c r="J65" s="33">
        <v>143.35576588672009</v>
      </c>
      <c r="K65" s="100"/>
    </row>
    <row r="66" spans="1:11" x14ac:dyDescent="0.25">
      <c r="E66" s="113" t="s">
        <v>36</v>
      </c>
      <c r="F66" s="117" t="s">
        <v>305</v>
      </c>
      <c r="G66" s="114" t="s">
        <v>240</v>
      </c>
      <c r="H66" s="115" t="s">
        <v>167</v>
      </c>
      <c r="I66" s="116">
        <v>1</v>
      </c>
      <c r="J66" s="33">
        <v>143.26663740889384</v>
      </c>
      <c r="K66" s="100" t="s">
        <v>239</v>
      </c>
    </row>
    <row r="67" spans="1:11" x14ac:dyDescent="0.25">
      <c r="B67" s="63" t="s">
        <v>306</v>
      </c>
      <c r="C67" s="63" t="s">
        <v>307</v>
      </c>
      <c r="E67" s="113" t="s">
        <v>36</v>
      </c>
      <c r="F67" s="117" t="s">
        <v>308</v>
      </c>
      <c r="G67" s="114" t="s">
        <v>41</v>
      </c>
      <c r="H67" s="115" t="s">
        <v>167</v>
      </c>
      <c r="I67" s="116">
        <v>1</v>
      </c>
      <c r="J67" s="33">
        <v>148.58959170918175</v>
      </c>
      <c r="K67" s="100"/>
    </row>
    <row r="68" spans="1:11" x14ac:dyDescent="0.25">
      <c r="E68" s="113" t="s">
        <v>36</v>
      </c>
      <c r="F68" s="117" t="s">
        <v>308</v>
      </c>
      <c r="G68" s="114" t="s">
        <v>241</v>
      </c>
      <c r="H68" s="115" t="s">
        <v>167</v>
      </c>
      <c r="I68" s="116">
        <v>1</v>
      </c>
      <c r="J68" s="33">
        <v>148.69999999999999</v>
      </c>
      <c r="K68" s="100" t="s">
        <v>239</v>
      </c>
    </row>
    <row r="69" spans="1:11" x14ac:dyDescent="0.25">
      <c r="B69" s="63" t="s">
        <v>309</v>
      </c>
      <c r="C69" s="63" t="s">
        <v>310</v>
      </c>
      <c r="E69" s="113" t="s">
        <v>36</v>
      </c>
      <c r="F69" s="117" t="s">
        <v>311</v>
      </c>
      <c r="G69" s="114" t="s">
        <v>43</v>
      </c>
      <c r="H69" s="115" t="s">
        <v>167</v>
      </c>
      <c r="I69" s="116">
        <v>1</v>
      </c>
      <c r="J69" s="33">
        <v>154.58896507062187</v>
      </c>
      <c r="K69" s="100"/>
    </row>
    <row r="70" spans="1:11" x14ac:dyDescent="0.25">
      <c r="E70" s="113" t="s">
        <v>36</v>
      </c>
      <c r="F70" s="117" t="s">
        <v>312</v>
      </c>
      <c r="G70" s="114" t="s">
        <v>43</v>
      </c>
      <c r="H70" s="115" t="s">
        <v>167</v>
      </c>
      <c r="I70" s="116">
        <v>1</v>
      </c>
      <c r="J70" s="33">
        <v>153.61754126852344</v>
      </c>
      <c r="K70" s="100"/>
    </row>
    <row r="71" spans="1:11" x14ac:dyDescent="0.25">
      <c r="E71" s="113" t="s">
        <v>36</v>
      </c>
      <c r="F71" s="117" t="s">
        <v>312</v>
      </c>
      <c r="G71" s="114" t="s">
        <v>242</v>
      </c>
      <c r="H71" s="115" t="s">
        <v>167</v>
      </c>
      <c r="I71" s="116">
        <v>1</v>
      </c>
      <c r="J71" s="33">
        <v>153.6</v>
      </c>
      <c r="K71" s="100" t="s">
        <v>239</v>
      </c>
    </row>
    <row r="72" spans="1:11" x14ac:dyDescent="0.25">
      <c r="B72" s="63" t="s">
        <v>313</v>
      </c>
      <c r="C72" s="63" t="s">
        <v>260</v>
      </c>
      <c r="E72" s="113" t="s">
        <v>36</v>
      </c>
      <c r="F72" s="117" t="s">
        <v>533</v>
      </c>
      <c r="G72" s="99" t="s">
        <v>44</v>
      </c>
      <c r="H72" s="115" t="s">
        <v>167</v>
      </c>
      <c r="I72" s="116">
        <v>1</v>
      </c>
      <c r="J72" s="33">
        <v>159.06207771977543</v>
      </c>
      <c r="K72" s="100"/>
    </row>
    <row r="73" spans="1:11" x14ac:dyDescent="0.25">
      <c r="E73" s="113" t="s">
        <v>36</v>
      </c>
      <c r="F73" s="117" t="s">
        <v>314</v>
      </c>
      <c r="G73" s="99" t="s">
        <v>44</v>
      </c>
      <c r="H73" s="115" t="s">
        <v>167</v>
      </c>
      <c r="I73" s="116">
        <v>1</v>
      </c>
      <c r="J73" s="33">
        <v>159.65891111113541</v>
      </c>
      <c r="K73" s="100"/>
    </row>
    <row r="74" spans="1:11" x14ac:dyDescent="0.25">
      <c r="E74" s="113" t="s">
        <v>36</v>
      </c>
      <c r="F74" s="117" t="s">
        <v>315</v>
      </c>
      <c r="G74" s="114" t="s">
        <v>46</v>
      </c>
      <c r="H74" s="115" t="s">
        <v>167</v>
      </c>
      <c r="I74" s="116">
        <v>1</v>
      </c>
      <c r="J74" s="33">
        <v>159.90608453667645</v>
      </c>
      <c r="K74" s="100"/>
    </row>
    <row r="75" spans="1:11" x14ac:dyDescent="0.25">
      <c r="B75" s="63" t="s">
        <v>316</v>
      </c>
      <c r="C75" s="63" t="s">
        <v>317</v>
      </c>
      <c r="E75" s="113" t="s">
        <v>36</v>
      </c>
      <c r="F75" s="117" t="s">
        <v>318</v>
      </c>
      <c r="G75" s="114" t="s">
        <v>46</v>
      </c>
      <c r="H75" s="115" t="s">
        <v>167</v>
      </c>
      <c r="I75" s="116">
        <v>1</v>
      </c>
      <c r="J75" s="33">
        <v>160.89388491909901</v>
      </c>
      <c r="K75" s="100"/>
    </row>
    <row r="76" spans="1:11" x14ac:dyDescent="0.25">
      <c r="E76" s="113" t="s">
        <v>36</v>
      </c>
      <c r="F76" s="117" t="s">
        <v>318</v>
      </c>
      <c r="G76" s="114" t="s">
        <v>243</v>
      </c>
      <c r="H76" s="115" t="s">
        <v>167</v>
      </c>
      <c r="I76" s="116">
        <v>1</v>
      </c>
      <c r="J76" s="33">
        <v>161.19999999999999</v>
      </c>
      <c r="K76" s="100" t="s">
        <v>239</v>
      </c>
    </row>
    <row r="77" spans="1:11" x14ac:dyDescent="0.25">
      <c r="E77" s="113" t="s">
        <v>36</v>
      </c>
      <c r="F77" s="117" t="s">
        <v>319</v>
      </c>
      <c r="G77" s="114" t="s">
        <v>46</v>
      </c>
      <c r="H77" s="115" t="s">
        <v>167</v>
      </c>
      <c r="I77" s="116">
        <v>1</v>
      </c>
      <c r="J77" s="33">
        <v>158.56569956257616</v>
      </c>
      <c r="K77" s="100"/>
    </row>
    <row r="78" spans="1:11" x14ac:dyDescent="0.25">
      <c r="A78" s="63" t="s">
        <v>171</v>
      </c>
      <c r="E78" s="113" t="s">
        <v>36</v>
      </c>
      <c r="F78" s="117" t="s">
        <v>320</v>
      </c>
      <c r="G78" s="114" t="s">
        <v>49</v>
      </c>
      <c r="H78" s="115" t="s">
        <v>167</v>
      </c>
      <c r="I78" s="116">
        <v>1</v>
      </c>
      <c r="J78" s="33"/>
      <c r="K78" s="100"/>
    </row>
    <row r="79" spans="1:11" x14ac:dyDescent="0.25">
      <c r="A79" s="63" t="s">
        <v>374</v>
      </c>
      <c r="B79" s="63" t="s">
        <v>321</v>
      </c>
      <c r="C79" s="63" t="s">
        <v>322</v>
      </c>
      <c r="E79" s="113" t="s">
        <v>36</v>
      </c>
      <c r="F79" s="117" t="s">
        <v>323</v>
      </c>
      <c r="G79" s="114" t="s">
        <v>51</v>
      </c>
      <c r="H79" s="115" t="s">
        <v>167</v>
      </c>
      <c r="I79" s="116">
        <v>1</v>
      </c>
      <c r="J79" s="33"/>
      <c r="K79" s="100"/>
    </row>
    <row r="80" spans="1:11" x14ac:dyDescent="0.25">
      <c r="E80" s="113" t="s">
        <v>36</v>
      </c>
      <c r="F80" s="117" t="s">
        <v>324</v>
      </c>
      <c r="G80" s="114" t="s">
        <v>53</v>
      </c>
      <c r="H80" s="115" t="s">
        <v>167</v>
      </c>
      <c r="I80" s="116">
        <v>1</v>
      </c>
      <c r="J80" s="33">
        <v>166.87848394413189</v>
      </c>
      <c r="K80" s="100"/>
    </row>
    <row r="81" spans="2:11" x14ac:dyDescent="0.25">
      <c r="B81" s="63" t="s">
        <v>325</v>
      </c>
      <c r="C81" s="63" t="s">
        <v>326</v>
      </c>
      <c r="E81" s="113" t="s">
        <v>36</v>
      </c>
      <c r="F81" s="117" t="s">
        <v>324</v>
      </c>
      <c r="G81" s="114" t="s">
        <v>244</v>
      </c>
      <c r="H81" s="115" t="s">
        <v>167</v>
      </c>
      <c r="I81" s="116">
        <v>1</v>
      </c>
      <c r="J81" s="33">
        <v>166.8</v>
      </c>
      <c r="K81" s="100" t="s">
        <v>239</v>
      </c>
    </row>
    <row r="82" spans="2:11" x14ac:dyDescent="0.25">
      <c r="E82" s="113" t="s">
        <v>36</v>
      </c>
      <c r="F82" s="117" t="s">
        <v>327</v>
      </c>
      <c r="G82" s="114" t="s">
        <v>55</v>
      </c>
      <c r="H82" s="115" t="s">
        <v>167</v>
      </c>
      <c r="I82" s="116">
        <v>1</v>
      </c>
      <c r="J82" s="33">
        <v>157.47096667219591</v>
      </c>
      <c r="K82" s="100"/>
    </row>
    <row r="83" spans="2:11" x14ac:dyDescent="0.25">
      <c r="E83" s="113" t="s">
        <v>36</v>
      </c>
      <c r="F83" s="117" t="s">
        <v>328</v>
      </c>
      <c r="G83" s="114" t="s">
        <v>55</v>
      </c>
      <c r="H83" s="115" t="s">
        <v>167</v>
      </c>
      <c r="I83" s="116">
        <v>1</v>
      </c>
      <c r="J83" s="33">
        <v>156.91419631745228</v>
      </c>
      <c r="K83" s="100"/>
    </row>
    <row r="84" spans="2:11" x14ac:dyDescent="0.25">
      <c r="E84" s="113" t="s">
        <v>36</v>
      </c>
      <c r="F84" s="117" t="s">
        <v>329</v>
      </c>
      <c r="G84" s="114" t="s">
        <v>57</v>
      </c>
      <c r="H84" s="115" t="s">
        <v>167</v>
      </c>
      <c r="I84" s="116">
        <v>1</v>
      </c>
      <c r="J84" s="33">
        <v>160.57036901845092</v>
      </c>
      <c r="K84" s="100"/>
    </row>
    <row r="85" spans="2:11" x14ac:dyDescent="0.25">
      <c r="B85" s="63" t="s">
        <v>330</v>
      </c>
      <c r="C85" s="63" t="s">
        <v>331</v>
      </c>
      <c r="E85" s="113" t="s">
        <v>36</v>
      </c>
      <c r="F85" s="117" t="s">
        <v>332</v>
      </c>
      <c r="G85" s="114" t="s">
        <v>59</v>
      </c>
      <c r="H85" s="115" t="s">
        <v>167</v>
      </c>
      <c r="I85" s="116">
        <v>1</v>
      </c>
      <c r="J85" s="33">
        <v>160.79006597418694</v>
      </c>
      <c r="K85" s="100"/>
    </row>
    <row r="86" spans="2:11" x14ac:dyDescent="0.25">
      <c r="B86" s="63" t="s">
        <v>333</v>
      </c>
      <c r="C86" s="63" t="s">
        <v>334</v>
      </c>
      <c r="E86" s="113" t="s">
        <v>36</v>
      </c>
      <c r="F86" s="117" t="s">
        <v>335</v>
      </c>
      <c r="G86" s="114" t="s">
        <v>61</v>
      </c>
      <c r="H86" s="115" t="s">
        <v>167</v>
      </c>
      <c r="I86" s="116">
        <v>1</v>
      </c>
      <c r="J86" s="33">
        <v>167.86223213743105</v>
      </c>
      <c r="K86" s="100"/>
    </row>
    <row r="87" spans="2:11" x14ac:dyDescent="0.25">
      <c r="B87" s="63" t="s">
        <v>325</v>
      </c>
      <c r="C87" s="63" t="s">
        <v>326</v>
      </c>
      <c r="E87" s="113" t="s">
        <v>36</v>
      </c>
      <c r="F87" s="117" t="s">
        <v>336</v>
      </c>
      <c r="G87" s="114" t="s">
        <v>63</v>
      </c>
      <c r="H87" s="115" t="s">
        <v>167</v>
      </c>
      <c r="I87" s="116">
        <v>1</v>
      </c>
      <c r="J87" s="33">
        <v>178.88284719607972</v>
      </c>
      <c r="K87" s="100"/>
    </row>
    <row r="88" spans="2:11" x14ac:dyDescent="0.25">
      <c r="E88" s="113" t="s">
        <v>36</v>
      </c>
      <c r="F88" s="117" t="s">
        <v>336</v>
      </c>
      <c r="G88" s="114" t="s">
        <v>245</v>
      </c>
      <c r="H88" s="115" t="s">
        <v>167</v>
      </c>
      <c r="I88" s="116">
        <v>1</v>
      </c>
      <c r="J88" s="33">
        <v>178.7</v>
      </c>
      <c r="K88" s="100" t="s">
        <v>239</v>
      </c>
    </row>
    <row r="89" spans="2:11" x14ac:dyDescent="0.25">
      <c r="E89" s="113" t="s">
        <v>36</v>
      </c>
      <c r="F89" s="117" t="s">
        <v>337</v>
      </c>
      <c r="G89" s="114" t="s">
        <v>65</v>
      </c>
      <c r="H89" s="115" t="s">
        <v>167</v>
      </c>
      <c r="I89" s="116">
        <v>1</v>
      </c>
      <c r="J89" s="33">
        <v>165.61223157821766</v>
      </c>
      <c r="K89" s="100"/>
    </row>
    <row r="90" spans="2:11" x14ac:dyDescent="0.25">
      <c r="B90" s="63" t="s">
        <v>373</v>
      </c>
      <c r="E90" s="113" t="s">
        <v>36</v>
      </c>
      <c r="F90" s="117" t="s">
        <v>338</v>
      </c>
      <c r="G90" s="99" t="s">
        <v>65</v>
      </c>
      <c r="H90" s="115" t="s">
        <v>167</v>
      </c>
      <c r="I90" s="116">
        <v>1</v>
      </c>
      <c r="J90" s="33"/>
      <c r="K90" s="100"/>
    </row>
    <row r="91" spans="2:11" x14ac:dyDescent="0.25">
      <c r="B91" s="63" t="s">
        <v>372</v>
      </c>
      <c r="E91" s="113" t="s">
        <v>36</v>
      </c>
      <c r="F91" s="117" t="s">
        <v>339</v>
      </c>
      <c r="G91" s="114" t="s">
        <v>67</v>
      </c>
      <c r="H91" s="115" t="s">
        <v>167</v>
      </c>
      <c r="I91" s="116">
        <v>1</v>
      </c>
      <c r="J91" s="33"/>
      <c r="K91" s="100"/>
    </row>
    <row r="92" spans="2:11" x14ac:dyDescent="0.25">
      <c r="B92" s="63" t="s">
        <v>371</v>
      </c>
      <c r="E92" s="113" t="s">
        <v>36</v>
      </c>
      <c r="F92" s="117" t="s">
        <v>340</v>
      </c>
      <c r="G92" s="99" t="s">
        <v>69</v>
      </c>
      <c r="H92" s="115" t="s">
        <v>167</v>
      </c>
      <c r="I92" s="116">
        <v>1</v>
      </c>
      <c r="J92" s="33"/>
      <c r="K92" s="100"/>
    </row>
    <row r="93" spans="2:11" x14ac:dyDescent="0.25">
      <c r="E93" s="113" t="s">
        <v>36</v>
      </c>
      <c r="F93" s="117" t="s">
        <v>341</v>
      </c>
      <c r="G93" s="114" t="s">
        <v>70</v>
      </c>
      <c r="H93" s="115" t="s">
        <v>167</v>
      </c>
      <c r="I93" s="116">
        <v>1</v>
      </c>
      <c r="J93" s="33">
        <v>192.36277421446758</v>
      </c>
      <c r="K93" s="100"/>
    </row>
    <row r="94" spans="2:11" x14ac:dyDescent="0.25">
      <c r="B94" s="63" t="s">
        <v>325</v>
      </c>
      <c r="C94" s="63" t="s">
        <v>326</v>
      </c>
      <c r="E94" s="113" t="s">
        <v>36</v>
      </c>
      <c r="F94" s="117" t="s">
        <v>342</v>
      </c>
      <c r="G94" s="114" t="s">
        <v>72</v>
      </c>
      <c r="H94" s="115" t="s">
        <v>167</v>
      </c>
      <c r="I94" s="116">
        <v>1</v>
      </c>
      <c r="J94" s="33">
        <v>189.52282707679717</v>
      </c>
      <c r="K94" s="100"/>
    </row>
    <row r="95" spans="2:11" x14ac:dyDescent="0.25">
      <c r="E95" s="113" t="s">
        <v>36</v>
      </c>
      <c r="F95" s="117" t="s">
        <v>343</v>
      </c>
      <c r="G95" s="114" t="s">
        <v>122</v>
      </c>
      <c r="H95" s="115" t="s">
        <v>167</v>
      </c>
      <c r="I95" s="116">
        <v>1</v>
      </c>
      <c r="J95" s="33">
        <v>174.0083146915438</v>
      </c>
      <c r="K95" s="100"/>
    </row>
    <row r="96" spans="2:11" x14ac:dyDescent="0.25">
      <c r="E96" s="113" t="s">
        <v>36</v>
      </c>
      <c r="F96" s="117" t="s">
        <v>344</v>
      </c>
      <c r="G96" s="114" t="s">
        <v>73</v>
      </c>
      <c r="H96" s="115" t="s">
        <v>167</v>
      </c>
      <c r="I96" s="116">
        <v>1</v>
      </c>
      <c r="J96" s="33">
        <v>202.17843604428256</v>
      </c>
      <c r="K96" s="100"/>
    </row>
    <row r="97" spans="2:11" x14ac:dyDescent="0.25">
      <c r="E97" s="113" t="s">
        <v>36</v>
      </c>
      <c r="F97" s="117" t="s">
        <v>345</v>
      </c>
      <c r="G97" s="114" t="s">
        <v>75</v>
      </c>
      <c r="H97" s="115" t="s">
        <v>167</v>
      </c>
      <c r="I97" s="116">
        <v>1</v>
      </c>
      <c r="J97" s="33">
        <v>198.52501681823324</v>
      </c>
      <c r="K97" s="100"/>
    </row>
    <row r="98" spans="2:11" x14ac:dyDescent="0.25">
      <c r="E98" s="113" t="s">
        <v>36</v>
      </c>
      <c r="F98" s="117" t="s">
        <v>345</v>
      </c>
      <c r="G98" s="114" t="s">
        <v>246</v>
      </c>
      <c r="H98" s="115" t="s">
        <v>167</v>
      </c>
      <c r="I98" s="116">
        <v>1</v>
      </c>
      <c r="J98" s="33">
        <v>198.1</v>
      </c>
      <c r="K98" s="100" t="s">
        <v>239</v>
      </c>
    </row>
    <row r="99" spans="2:11" x14ac:dyDescent="0.25">
      <c r="E99" s="113" t="s">
        <v>36</v>
      </c>
      <c r="F99" s="117" t="s">
        <v>346</v>
      </c>
      <c r="G99" s="114" t="s">
        <v>125</v>
      </c>
      <c r="H99" s="115" t="s">
        <v>167</v>
      </c>
      <c r="I99" s="116">
        <v>1</v>
      </c>
      <c r="J99" s="33">
        <v>182.71901882776513</v>
      </c>
      <c r="K99" s="100"/>
    </row>
    <row r="100" spans="2:11" x14ac:dyDescent="0.25">
      <c r="E100" s="113" t="s">
        <v>36</v>
      </c>
      <c r="F100" s="117" t="s">
        <v>347</v>
      </c>
      <c r="G100" s="114" t="s">
        <v>159</v>
      </c>
      <c r="H100" s="115" t="s">
        <v>167</v>
      </c>
      <c r="I100" s="116">
        <v>1</v>
      </c>
      <c r="J100" s="33">
        <v>206.66009937380332</v>
      </c>
      <c r="K100" s="100"/>
    </row>
    <row r="101" spans="2:11" s="63" customFormat="1" x14ac:dyDescent="0.25">
      <c r="E101" s="113" t="s">
        <v>36</v>
      </c>
      <c r="F101" s="117" t="s">
        <v>379</v>
      </c>
      <c r="G101" s="114" t="s">
        <v>251</v>
      </c>
      <c r="H101" s="115" t="s">
        <v>380</v>
      </c>
      <c r="I101" s="116">
        <v>1</v>
      </c>
      <c r="J101" s="33"/>
      <c r="K101" s="100"/>
    </row>
    <row r="102" spans="2:11" x14ac:dyDescent="0.25">
      <c r="E102" s="113" t="s">
        <v>36</v>
      </c>
      <c r="F102" s="117" t="s">
        <v>348</v>
      </c>
      <c r="G102" s="114" t="s">
        <v>76</v>
      </c>
      <c r="H102" s="115" t="s">
        <v>167</v>
      </c>
      <c r="I102" s="116">
        <v>1</v>
      </c>
      <c r="J102" s="33">
        <v>209.38237469209119</v>
      </c>
      <c r="K102" s="100"/>
    </row>
    <row r="103" spans="2:11" x14ac:dyDescent="0.25">
      <c r="B103" s="63" t="s">
        <v>349</v>
      </c>
      <c r="C103" s="63" t="s">
        <v>350</v>
      </c>
      <c r="E103" s="113" t="s">
        <v>36</v>
      </c>
      <c r="F103" s="117" t="s">
        <v>351</v>
      </c>
      <c r="G103" s="114" t="s">
        <v>78</v>
      </c>
      <c r="H103" s="115" t="s">
        <v>167</v>
      </c>
      <c r="I103" s="116">
        <v>1</v>
      </c>
      <c r="J103" s="33">
        <v>206.05914407833521</v>
      </c>
      <c r="K103" s="100"/>
    </row>
    <row r="104" spans="2:11" x14ac:dyDescent="0.25">
      <c r="E104" s="113" t="s">
        <v>36</v>
      </c>
      <c r="F104" s="117" t="s">
        <v>351</v>
      </c>
      <c r="G104" s="114" t="s">
        <v>247</v>
      </c>
      <c r="H104" s="115" t="s">
        <v>167</v>
      </c>
      <c r="I104" s="116">
        <v>1</v>
      </c>
      <c r="J104" s="33">
        <v>206.05914407833521</v>
      </c>
      <c r="K104" s="100" t="s">
        <v>239</v>
      </c>
    </row>
    <row r="105" spans="2:11" x14ac:dyDescent="0.25">
      <c r="E105" s="113" t="s">
        <v>36</v>
      </c>
      <c r="F105" s="117" t="s">
        <v>352</v>
      </c>
      <c r="G105" s="114" t="s">
        <v>148</v>
      </c>
      <c r="H105" s="115" t="s">
        <v>167</v>
      </c>
      <c r="I105" s="116">
        <v>1</v>
      </c>
      <c r="J105" s="33">
        <v>216.42850833790487</v>
      </c>
      <c r="K105" s="100"/>
    </row>
    <row r="106" spans="2:11" x14ac:dyDescent="0.25">
      <c r="B106" s="63" t="s">
        <v>353</v>
      </c>
      <c r="C106" s="63" t="s">
        <v>303</v>
      </c>
      <c r="E106" s="113" t="s">
        <v>36</v>
      </c>
      <c r="F106" s="117" t="s">
        <v>354</v>
      </c>
      <c r="G106" s="114" t="s">
        <v>80</v>
      </c>
      <c r="H106" s="115" t="s">
        <v>167</v>
      </c>
      <c r="I106" s="116">
        <v>1</v>
      </c>
      <c r="J106" s="33">
        <v>213.13506034226245</v>
      </c>
      <c r="K106" s="100"/>
    </row>
    <row r="107" spans="2:11" x14ac:dyDescent="0.25">
      <c r="E107" s="113" t="s">
        <v>36</v>
      </c>
      <c r="F107" s="117" t="s">
        <v>354</v>
      </c>
      <c r="G107" s="114" t="s">
        <v>248</v>
      </c>
      <c r="H107" s="115" t="s">
        <v>167</v>
      </c>
      <c r="I107" s="116">
        <v>1</v>
      </c>
      <c r="J107" s="33">
        <v>213.23889972689506</v>
      </c>
      <c r="K107" s="100" t="s">
        <v>239</v>
      </c>
    </row>
    <row r="108" spans="2:11" x14ac:dyDescent="0.25">
      <c r="B108" s="63" t="s">
        <v>355</v>
      </c>
      <c r="C108" s="63" t="s">
        <v>356</v>
      </c>
      <c r="E108" s="113" t="s">
        <v>36</v>
      </c>
      <c r="F108" s="117" t="s">
        <v>377</v>
      </c>
      <c r="G108" s="114" t="s">
        <v>81</v>
      </c>
      <c r="H108" s="115" t="s">
        <v>167</v>
      </c>
      <c r="I108" s="116">
        <v>1</v>
      </c>
      <c r="J108" s="33">
        <v>223.14494110197438</v>
      </c>
      <c r="K108" s="100"/>
    </row>
    <row r="109" spans="2:11" s="63" customFormat="1" x14ac:dyDescent="0.25">
      <c r="E109" s="113" t="s">
        <v>36</v>
      </c>
      <c r="F109" s="117" t="s">
        <v>376</v>
      </c>
      <c r="G109" s="114" t="s">
        <v>378</v>
      </c>
      <c r="H109" s="115" t="s">
        <v>167</v>
      </c>
      <c r="I109" s="116">
        <v>1</v>
      </c>
      <c r="J109" s="33"/>
      <c r="K109" s="100"/>
    </row>
    <row r="110" spans="2:11" x14ac:dyDescent="0.25">
      <c r="E110" s="113" t="s">
        <v>36</v>
      </c>
      <c r="F110" s="117" t="s">
        <v>357</v>
      </c>
      <c r="G110" s="114" t="s">
        <v>83</v>
      </c>
      <c r="H110" s="115" t="s">
        <v>167</v>
      </c>
      <c r="I110" s="116">
        <v>1</v>
      </c>
      <c r="J110" s="33">
        <v>215.73962190689986</v>
      </c>
      <c r="K110" s="100"/>
    </row>
    <row r="111" spans="2:11" x14ac:dyDescent="0.25">
      <c r="B111" s="63" t="s">
        <v>358</v>
      </c>
      <c r="C111" s="63" t="s">
        <v>359</v>
      </c>
      <c r="E111" s="113" t="s">
        <v>36</v>
      </c>
      <c r="F111" s="117" t="s">
        <v>360</v>
      </c>
      <c r="G111" s="114" t="s">
        <v>85</v>
      </c>
      <c r="H111" s="115" t="s">
        <v>167</v>
      </c>
      <c r="I111" s="116">
        <v>1</v>
      </c>
      <c r="J111" s="33">
        <v>220.18740274040692</v>
      </c>
      <c r="K111" s="100"/>
    </row>
    <row r="112" spans="2:11" x14ac:dyDescent="0.25">
      <c r="E112" s="113" t="s">
        <v>36</v>
      </c>
      <c r="F112" s="117" t="s">
        <v>360</v>
      </c>
      <c r="G112" s="114" t="s">
        <v>249</v>
      </c>
      <c r="H112" s="115" t="s">
        <v>167</v>
      </c>
      <c r="I112" s="116">
        <v>1</v>
      </c>
      <c r="J112" s="33">
        <v>220.4</v>
      </c>
      <c r="K112" s="100" t="s">
        <v>239</v>
      </c>
    </row>
    <row r="113" spans="2:11" s="63" customFormat="1" x14ac:dyDescent="0.25">
      <c r="E113" s="113" t="s">
        <v>36</v>
      </c>
      <c r="F113" s="117" t="s">
        <v>381</v>
      </c>
      <c r="G113" s="114" t="s">
        <v>382</v>
      </c>
      <c r="H113" s="115" t="s">
        <v>167</v>
      </c>
      <c r="I113" s="116">
        <v>1</v>
      </c>
      <c r="J113" s="33"/>
      <c r="K113" s="100"/>
    </row>
    <row r="114" spans="2:11" x14ac:dyDescent="0.25">
      <c r="B114" s="63" t="s">
        <v>370</v>
      </c>
      <c r="E114" s="113" t="s">
        <v>36</v>
      </c>
      <c r="F114" s="117" t="s">
        <v>361</v>
      </c>
      <c r="G114" s="114" t="s">
        <v>87</v>
      </c>
      <c r="H114" s="115" t="s">
        <v>167</v>
      </c>
      <c r="I114" s="116">
        <v>1</v>
      </c>
      <c r="J114" s="33"/>
      <c r="K114" s="100"/>
    </row>
    <row r="115" spans="2:11" x14ac:dyDescent="0.25">
      <c r="E115" s="113" t="s">
        <v>36</v>
      </c>
      <c r="F115" s="117" t="s">
        <v>362</v>
      </c>
      <c r="G115" s="99" t="s">
        <v>89</v>
      </c>
      <c r="H115" s="115" t="s">
        <v>167</v>
      </c>
      <c r="I115" s="116">
        <v>1</v>
      </c>
      <c r="J115" s="33">
        <v>214.89344933879545</v>
      </c>
      <c r="K115" s="100"/>
    </row>
    <row r="116" spans="2:11" x14ac:dyDescent="0.25">
      <c r="E116" s="113" t="s">
        <v>36</v>
      </c>
      <c r="F116" s="117" t="s">
        <v>250</v>
      </c>
      <c r="G116" s="99" t="s">
        <v>251</v>
      </c>
      <c r="H116" s="115" t="s">
        <v>167</v>
      </c>
      <c r="I116" s="116">
        <v>1</v>
      </c>
      <c r="J116" s="33">
        <v>197.27997621002851</v>
      </c>
      <c r="K116" s="100"/>
    </row>
    <row r="117" spans="2:11" x14ac:dyDescent="0.25">
      <c r="B117" s="63" t="s">
        <v>363</v>
      </c>
      <c r="C117" s="63" t="s">
        <v>262</v>
      </c>
      <c r="E117" s="113" t="s">
        <v>252</v>
      </c>
      <c r="F117" s="99" t="s">
        <v>385</v>
      </c>
      <c r="G117" s="99" t="s">
        <v>177</v>
      </c>
      <c r="H117" s="115" t="s">
        <v>167</v>
      </c>
      <c r="I117" s="116">
        <v>1</v>
      </c>
      <c r="J117" s="33">
        <v>188.12432757701072</v>
      </c>
      <c r="K117" s="100"/>
    </row>
    <row r="118" spans="2:11" x14ac:dyDescent="0.25">
      <c r="B118" s="63" t="s">
        <v>363</v>
      </c>
      <c r="C118" s="63" t="s">
        <v>262</v>
      </c>
      <c r="E118" s="113" t="s">
        <v>252</v>
      </c>
      <c r="F118" s="99" t="s">
        <v>386</v>
      </c>
      <c r="G118" s="99" t="s">
        <v>177</v>
      </c>
      <c r="H118" s="115" t="s">
        <v>167</v>
      </c>
      <c r="I118" s="116">
        <v>1</v>
      </c>
      <c r="J118" s="33">
        <v>184.5955514701179</v>
      </c>
      <c r="K118" s="100"/>
    </row>
    <row r="119" spans="2:11" x14ac:dyDescent="0.25">
      <c r="B119" s="63" t="s">
        <v>363</v>
      </c>
      <c r="C119" s="63" t="s">
        <v>262</v>
      </c>
      <c r="E119" s="113" t="s">
        <v>252</v>
      </c>
      <c r="F119" s="99" t="s">
        <v>387</v>
      </c>
      <c r="G119" s="99" t="s">
        <v>177</v>
      </c>
      <c r="H119" s="115" t="s">
        <v>167</v>
      </c>
      <c r="I119" s="116">
        <v>1</v>
      </c>
      <c r="J119" s="33">
        <v>187.2204268709952</v>
      </c>
      <c r="K119" s="100"/>
    </row>
    <row r="120" spans="2:11" x14ac:dyDescent="0.25">
      <c r="E120" s="113" t="s">
        <v>252</v>
      </c>
      <c r="F120" s="99" t="s">
        <v>176</v>
      </c>
      <c r="G120" s="99" t="s">
        <v>181</v>
      </c>
      <c r="H120" s="115" t="s">
        <v>167</v>
      </c>
      <c r="I120" s="116">
        <v>1</v>
      </c>
      <c r="J120" s="33">
        <v>188.68558224383409</v>
      </c>
      <c r="K120" s="100"/>
    </row>
    <row r="121" spans="2:11" x14ac:dyDescent="0.25">
      <c r="E121" s="113" t="s">
        <v>252</v>
      </c>
      <c r="F121" s="99" t="s">
        <v>162</v>
      </c>
      <c r="G121" s="99" t="s">
        <v>181</v>
      </c>
      <c r="H121" s="115" t="s">
        <v>167</v>
      </c>
      <c r="I121" s="116">
        <v>1</v>
      </c>
      <c r="J121" s="33">
        <v>187.8176860181843</v>
      </c>
      <c r="K121" s="100"/>
    </row>
    <row r="122" spans="2:11" x14ac:dyDescent="0.25">
      <c r="B122" s="63" t="s">
        <v>363</v>
      </c>
      <c r="C122" s="63" t="s">
        <v>262</v>
      </c>
      <c r="E122" s="113" t="s">
        <v>252</v>
      </c>
      <c r="F122" s="99" t="s">
        <v>388</v>
      </c>
      <c r="G122" s="99" t="s">
        <v>178</v>
      </c>
      <c r="H122" s="115" t="s">
        <v>167</v>
      </c>
      <c r="I122" s="116">
        <v>1</v>
      </c>
      <c r="J122" s="33">
        <v>186.66934212411263</v>
      </c>
      <c r="K122" s="100"/>
    </row>
    <row r="123" spans="2:11" x14ac:dyDescent="0.25">
      <c r="B123" s="63" t="s">
        <v>363</v>
      </c>
      <c r="C123" s="63" t="s">
        <v>262</v>
      </c>
      <c r="E123" s="113" t="s">
        <v>252</v>
      </c>
      <c r="F123" s="99" t="s">
        <v>389</v>
      </c>
      <c r="G123" s="99" t="s">
        <v>178</v>
      </c>
      <c r="H123" s="115" t="s">
        <v>167</v>
      </c>
      <c r="I123" s="116">
        <v>1</v>
      </c>
      <c r="J123" s="33">
        <v>183.44773500111091</v>
      </c>
      <c r="K123" s="100"/>
    </row>
    <row r="124" spans="2:11" x14ac:dyDescent="0.25">
      <c r="E124" s="113" t="s">
        <v>252</v>
      </c>
      <c r="F124" s="114" t="s">
        <v>545</v>
      </c>
      <c r="G124" s="20" t="s">
        <v>578</v>
      </c>
      <c r="H124" s="115" t="s">
        <v>167</v>
      </c>
      <c r="I124" s="116">
        <v>1</v>
      </c>
      <c r="J124" s="67">
        <v>188.62945734517038</v>
      </c>
      <c r="K124" s="100"/>
    </row>
    <row r="125" spans="2:11" ht="15.75" thickBot="1" x14ac:dyDescent="0.3">
      <c r="E125" s="118"/>
      <c r="F125" s="119"/>
      <c r="G125" s="101"/>
      <c r="H125" s="120"/>
      <c r="I125" s="121"/>
      <c r="J125" s="122"/>
      <c r="K125" s="102"/>
    </row>
    <row r="126" spans="2:11" s="63" customFormat="1" x14ac:dyDescent="0.25">
      <c r="E126" s="99"/>
      <c r="F126" s="114"/>
      <c r="G126" s="99"/>
      <c r="H126" s="115"/>
      <c r="I126" s="116"/>
      <c r="J126" s="33"/>
      <c r="K126" s="99"/>
    </row>
    <row r="127" spans="2:11" s="63" customFormat="1" x14ac:dyDescent="0.25">
      <c r="E127" s="99"/>
      <c r="F127" s="114"/>
      <c r="G127" s="99"/>
      <c r="H127" s="115"/>
      <c r="I127" s="116"/>
      <c r="J127" s="33"/>
      <c r="K127" s="99"/>
    </row>
    <row r="128" spans="2:11" s="63" customFormat="1" x14ac:dyDescent="0.25">
      <c r="E128" s="99"/>
      <c r="F128" s="114"/>
      <c r="G128" s="99"/>
      <c r="H128" s="115"/>
      <c r="I128" s="116"/>
      <c r="J128" s="33"/>
      <c r="K128" s="99"/>
    </row>
    <row r="129" spans="2:11" s="63" customFormat="1" x14ac:dyDescent="0.25">
      <c r="E129" s="99"/>
      <c r="F129" s="114"/>
      <c r="G129" s="99"/>
      <c r="H129" s="115"/>
      <c r="I129" s="116"/>
      <c r="J129" s="33"/>
      <c r="K129" s="99"/>
    </row>
    <row r="130" spans="2:11" s="63" customFormat="1" x14ac:dyDescent="0.25">
      <c r="B130" s="63" t="s">
        <v>577</v>
      </c>
      <c r="E130" s="99"/>
      <c r="F130" s="114"/>
      <c r="G130" s="99"/>
      <c r="H130" s="115"/>
      <c r="I130" s="116"/>
      <c r="J130" s="33"/>
      <c r="K130" s="99"/>
    </row>
    <row r="131" spans="2:11" s="63" customFormat="1" x14ac:dyDescent="0.25">
      <c r="E131" s="99"/>
      <c r="F131" s="114"/>
      <c r="G131" s="99"/>
      <c r="H131" s="115"/>
      <c r="I131" s="116"/>
      <c r="J131" s="33"/>
      <c r="K131" s="99"/>
    </row>
    <row r="132" spans="2:11" s="63" customFormat="1" x14ac:dyDescent="0.25">
      <c r="F132" s="20"/>
      <c r="H132" s="65"/>
      <c r="I132" s="83"/>
      <c r="J132" s="67"/>
    </row>
    <row r="133" spans="2:11" s="63" customFormat="1" x14ac:dyDescent="0.25">
      <c r="B133" s="77" t="s">
        <v>364</v>
      </c>
      <c r="F133" s="20"/>
      <c r="H133" s="65"/>
      <c r="I133" s="83"/>
      <c r="J133" s="67"/>
    </row>
    <row r="134" spans="2:11" x14ac:dyDescent="0.25">
      <c r="B134" s="92" t="s">
        <v>396</v>
      </c>
      <c r="I134" s="83"/>
    </row>
    <row r="135" spans="2:11" x14ac:dyDescent="0.25">
      <c r="B135" s="63" t="s">
        <v>390</v>
      </c>
      <c r="I135" s="83"/>
    </row>
    <row r="136" spans="2:11" s="63" customFormat="1" x14ac:dyDescent="0.25">
      <c r="B136" s="63" t="s">
        <v>391</v>
      </c>
      <c r="F136" s="20"/>
      <c r="H136" s="65"/>
      <c r="I136" s="83"/>
      <c r="J136" s="67"/>
    </row>
    <row r="137" spans="2:11" x14ac:dyDescent="0.25">
      <c r="B137" s="63" t="s">
        <v>392</v>
      </c>
      <c r="I137" s="83"/>
    </row>
    <row r="138" spans="2:11" x14ac:dyDescent="0.25">
      <c r="B138" s="63" t="s">
        <v>393</v>
      </c>
      <c r="I138" s="83"/>
    </row>
    <row r="139" spans="2:11" x14ac:dyDescent="0.25">
      <c r="B139" s="63" t="s">
        <v>394</v>
      </c>
      <c r="I139" s="83"/>
    </row>
    <row r="140" spans="2:11" x14ac:dyDescent="0.25">
      <c r="B140" s="63" t="s">
        <v>395</v>
      </c>
      <c r="I140" s="83"/>
    </row>
    <row r="141" spans="2:11" x14ac:dyDescent="0.25">
      <c r="I141" s="83"/>
    </row>
    <row r="142" spans="2:11" x14ac:dyDescent="0.25">
      <c r="I142" s="83"/>
    </row>
    <row r="143" spans="2:11" x14ac:dyDescent="0.25">
      <c r="I143" s="83"/>
    </row>
    <row r="144" spans="2:11" x14ac:dyDescent="0.25">
      <c r="I144" s="83"/>
    </row>
    <row r="145" spans="9:9" x14ac:dyDescent="0.25">
      <c r="I145" s="83"/>
    </row>
    <row r="146" spans="9:9" x14ac:dyDescent="0.25">
      <c r="I146" s="83"/>
    </row>
    <row r="147" spans="9:9" x14ac:dyDescent="0.25">
      <c r="I147" s="83"/>
    </row>
    <row r="148" spans="9:9" x14ac:dyDescent="0.25">
      <c r="I148" s="83"/>
    </row>
    <row r="149" spans="9:9" x14ac:dyDescent="0.25">
      <c r="I149" s="83"/>
    </row>
    <row r="150" spans="9:9" x14ac:dyDescent="0.25">
      <c r="I150" s="83"/>
    </row>
    <row r="151" spans="9:9" x14ac:dyDescent="0.25">
      <c r="I151" s="83"/>
    </row>
    <row r="152" spans="9:9" x14ac:dyDescent="0.25">
      <c r="I152" s="83"/>
    </row>
    <row r="153" spans="9:9" x14ac:dyDescent="0.25">
      <c r="I153" s="83"/>
    </row>
    <row r="154" spans="9:9" x14ac:dyDescent="0.25">
      <c r="I154" s="83"/>
    </row>
    <row r="155" spans="9:9" x14ac:dyDescent="0.25">
      <c r="I155" s="83"/>
    </row>
    <row r="156" spans="9:9" x14ac:dyDescent="0.25">
      <c r="I156" s="83"/>
    </row>
    <row r="157" spans="9:9" x14ac:dyDescent="0.25">
      <c r="I157" s="83"/>
    </row>
    <row r="158" spans="9:9" x14ac:dyDescent="0.25">
      <c r="I158" s="83"/>
    </row>
    <row r="159" spans="9:9" x14ac:dyDescent="0.25">
      <c r="I159" s="83"/>
    </row>
    <row r="160" spans="9:9" x14ac:dyDescent="0.25">
      <c r="I160" s="83"/>
    </row>
    <row r="161" spans="9:9" x14ac:dyDescent="0.25">
      <c r="I161" s="83"/>
    </row>
    <row r="162" spans="9:9" x14ac:dyDescent="0.25">
      <c r="I162" s="83"/>
    </row>
    <row r="163" spans="9:9" x14ac:dyDescent="0.25">
      <c r="I163" s="83"/>
    </row>
    <row r="164" spans="9:9" x14ac:dyDescent="0.25">
      <c r="I164" s="83"/>
    </row>
    <row r="165" spans="9:9" x14ac:dyDescent="0.25">
      <c r="I165" s="83"/>
    </row>
    <row r="166" spans="9:9" x14ac:dyDescent="0.25">
      <c r="I166" s="83"/>
    </row>
    <row r="167" spans="9:9" x14ac:dyDescent="0.25">
      <c r="I167" s="83"/>
    </row>
    <row r="168" spans="9:9" x14ac:dyDescent="0.25">
      <c r="I168" s="83"/>
    </row>
    <row r="169" spans="9:9" x14ac:dyDescent="0.25">
      <c r="I169" s="83"/>
    </row>
    <row r="170" spans="9:9" x14ac:dyDescent="0.25">
      <c r="I170" s="83"/>
    </row>
    <row r="171" spans="9:9" x14ac:dyDescent="0.25">
      <c r="I171" s="83"/>
    </row>
    <row r="172" spans="9:9" x14ac:dyDescent="0.25">
      <c r="I172" s="83"/>
    </row>
    <row r="173" spans="9:9" x14ac:dyDescent="0.25">
      <c r="I173" s="83"/>
    </row>
    <row r="174" spans="9:9" x14ac:dyDescent="0.25">
      <c r="I174" s="83"/>
    </row>
    <row r="175" spans="9:9" x14ac:dyDescent="0.25">
      <c r="I175" s="83"/>
    </row>
    <row r="176" spans="9:9" x14ac:dyDescent="0.25">
      <c r="I176" s="83"/>
    </row>
    <row r="177" spans="9:9" x14ac:dyDescent="0.25">
      <c r="I177" s="83"/>
    </row>
    <row r="178" spans="9:9" x14ac:dyDescent="0.25">
      <c r="I178" s="83"/>
    </row>
    <row r="179" spans="9:9" x14ac:dyDescent="0.25">
      <c r="I179" s="83"/>
    </row>
    <row r="180" spans="9:9" x14ac:dyDescent="0.25">
      <c r="I180" s="83"/>
    </row>
    <row r="181" spans="9:9" x14ac:dyDescent="0.25">
      <c r="I181" s="83"/>
    </row>
    <row r="182" spans="9:9" x14ac:dyDescent="0.25">
      <c r="I182" s="83"/>
    </row>
    <row r="183" spans="9:9" x14ac:dyDescent="0.25">
      <c r="I183" s="83"/>
    </row>
    <row r="184" spans="9:9" x14ac:dyDescent="0.25">
      <c r="I184" s="83"/>
    </row>
    <row r="185" spans="9:9" x14ac:dyDescent="0.25">
      <c r="I185" s="83"/>
    </row>
    <row r="186" spans="9:9" x14ac:dyDescent="0.25">
      <c r="I186" s="83"/>
    </row>
    <row r="187" spans="9:9" x14ac:dyDescent="0.25">
      <c r="I187" s="83"/>
    </row>
    <row r="188" spans="9:9" x14ac:dyDescent="0.25">
      <c r="I188" s="83"/>
    </row>
    <row r="189" spans="9:9" x14ac:dyDescent="0.25">
      <c r="I189" s="83"/>
    </row>
    <row r="190" spans="9:9" x14ac:dyDescent="0.25">
      <c r="I190" s="83"/>
    </row>
    <row r="191" spans="9:9" x14ac:dyDescent="0.25">
      <c r="I191" s="83"/>
    </row>
    <row r="192" spans="9:9" x14ac:dyDescent="0.25">
      <c r="I192" s="83"/>
    </row>
    <row r="193" spans="5:10" x14ac:dyDescent="0.25">
      <c r="I193" s="83"/>
    </row>
    <row r="194" spans="5:10" x14ac:dyDescent="0.25">
      <c r="I194" s="83"/>
    </row>
    <row r="195" spans="5:10" x14ac:dyDescent="0.25">
      <c r="I195" s="83"/>
    </row>
    <row r="196" spans="5:10" x14ac:dyDescent="0.25">
      <c r="I196" s="83"/>
    </row>
    <row r="197" spans="5:10" x14ac:dyDescent="0.25">
      <c r="I197" s="83"/>
    </row>
    <row r="198" spans="5:10" x14ac:dyDescent="0.25">
      <c r="I198" s="83"/>
    </row>
    <row r="199" spans="5:10" x14ac:dyDescent="0.25">
      <c r="I199" s="83"/>
    </row>
    <row r="200" spans="5:10" x14ac:dyDescent="0.25">
      <c r="E200" s="20"/>
      <c r="I200" s="83"/>
    </row>
    <row r="201" spans="5:10" x14ac:dyDescent="0.25">
      <c r="E201" s="20"/>
      <c r="I201" s="83"/>
    </row>
    <row r="202" spans="5:10" x14ac:dyDescent="0.25">
      <c r="E202" s="20"/>
      <c r="I202" s="83"/>
    </row>
    <row r="203" spans="5:10" x14ac:dyDescent="0.25">
      <c r="E203" s="20"/>
      <c r="I203" s="83"/>
    </row>
    <row r="204" spans="5:10" x14ac:dyDescent="0.25">
      <c r="E204" s="20"/>
      <c r="I204" s="83"/>
    </row>
    <row r="205" spans="5:10" x14ac:dyDescent="0.25">
      <c r="E205" s="20"/>
      <c r="I205" s="83"/>
    </row>
    <row r="206" spans="5:10" x14ac:dyDescent="0.25">
      <c r="E206" s="20"/>
      <c r="I206" s="83"/>
    </row>
    <row r="208" spans="5:10" x14ac:dyDescent="0.25">
      <c r="E208" s="63" t="s">
        <v>226</v>
      </c>
      <c r="F208" s="20" t="s">
        <v>227</v>
      </c>
      <c r="G208" s="63" t="s">
        <v>228</v>
      </c>
      <c r="H208" s="65" t="s">
        <v>201</v>
      </c>
      <c r="I208" s="65">
        <v>-1</v>
      </c>
      <c r="J208" s="67">
        <v>140.04</v>
      </c>
    </row>
    <row r="209" spans="5:10" x14ac:dyDescent="0.25">
      <c r="E209" s="63" t="s">
        <v>226</v>
      </c>
      <c r="F209" s="20" t="s">
        <v>229</v>
      </c>
      <c r="G209" s="63" t="s">
        <v>230</v>
      </c>
      <c r="H209" s="65" t="s">
        <v>201</v>
      </c>
      <c r="I209" s="65">
        <v>-1</v>
      </c>
      <c r="J209" s="67">
        <v>180.77</v>
      </c>
    </row>
    <row r="210" spans="5:10" x14ac:dyDescent="0.25">
      <c r="E210" s="63" t="s">
        <v>226</v>
      </c>
      <c r="F210" s="20" t="s">
        <v>231</v>
      </c>
      <c r="G210" s="63" t="s">
        <v>232</v>
      </c>
      <c r="H210" s="65" t="s">
        <v>201</v>
      </c>
      <c r="I210" s="65">
        <v>-1</v>
      </c>
      <c r="J210" s="67">
        <v>255.34</v>
      </c>
    </row>
    <row r="211" spans="5:10" x14ac:dyDescent="0.25">
      <c r="E211" s="63" t="s">
        <v>226</v>
      </c>
      <c r="F211" s="20" t="s">
        <v>233</v>
      </c>
      <c r="G211" s="63" t="s">
        <v>234</v>
      </c>
      <c r="H211" s="65" t="s">
        <v>201</v>
      </c>
      <c r="I211" s="65">
        <v>-1</v>
      </c>
      <c r="J211" s="67">
        <v>284.76</v>
      </c>
    </row>
    <row r="212" spans="5:10" x14ac:dyDescent="0.25">
      <c r="E212" s="63" t="s">
        <v>226</v>
      </c>
      <c r="F212" s="20" t="s">
        <v>235</v>
      </c>
      <c r="G212" s="63" t="s">
        <v>236</v>
      </c>
      <c r="H212" s="65" t="s">
        <v>201</v>
      </c>
      <c r="I212" s="65">
        <v>-1</v>
      </c>
      <c r="J212" s="67">
        <v>319.02999999999997</v>
      </c>
    </row>
  </sheetData>
  <mergeCells count="1">
    <mergeCell ref="E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FAE3C-812C-4D0C-ABD5-997E37B9654C}">
  <dimension ref="A2:AJ187"/>
  <sheetViews>
    <sheetView topLeftCell="A36" workbookViewId="0">
      <selection activeCell="M50" sqref="M50"/>
    </sheetView>
  </sheetViews>
  <sheetFormatPr defaultRowHeight="15" x14ac:dyDescent="0.25"/>
  <cols>
    <col min="1" max="3" width="9.140625" style="63"/>
    <col min="4" max="4" width="34.28515625" style="63" bestFit="1" customWidth="1"/>
    <col min="5" max="5" width="10" style="63" bestFit="1" customWidth="1"/>
    <col min="6" max="6" width="23.140625" style="63" bestFit="1" customWidth="1"/>
    <col min="7" max="7" width="5.28515625" style="63" bestFit="1" customWidth="1"/>
    <col min="8" max="16384" width="9.140625" style="63"/>
  </cols>
  <sheetData>
    <row r="2" spans="3:11" x14ac:dyDescent="0.25">
      <c r="D2" s="130" t="s">
        <v>547</v>
      </c>
      <c r="E2" s="130"/>
      <c r="F2" s="130"/>
      <c r="G2" s="130"/>
      <c r="H2" s="130"/>
      <c r="I2" s="130"/>
      <c r="J2" s="130"/>
      <c r="K2" s="130"/>
    </row>
    <row r="3" spans="3:11" ht="15.75" thickBot="1" x14ac:dyDescent="0.3">
      <c r="D3" s="77" t="s">
        <v>397</v>
      </c>
      <c r="E3" s="77" t="s">
        <v>398</v>
      </c>
      <c r="F3" s="77" t="s">
        <v>446</v>
      </c>
      <c r="G3" s="77" t="s">
        <v>399</v>
      </c>
      <c r="H3" s="131" t="s">
        <v>548</v>
      </c>
      <c r="I3" s="131"/>
    </row>
    <row r="4" spans="3:11" ht="15" customHeight="1" x14ac:dyDescent="0.25">
      <c r="C4" s="132" t="s">
        <v>580</v>
      </c>
      <c r="D4" s="97" t="s">
        <v>429</v>
      </c>
      <c r="E4" s="97" t="s">
        <v>400</v>
      </c>
      <c r="F4" s="97" t="s">
        <v>430</v>
      </c>
      <c r="G4" s="97" t="s">
        <v>430</v>
      </c>
      <c r="H4" s="97" t="s">
        <v>437</v>
      </c>
      <c r="I4" s="97"/>
      <c r="J4" s="97"/>
      <c r="K4" s="98"/>
    </row>
    <row r="5" spans="3:11" x14ac:dyDescent="0.25">
      <c r="C5" s="133"/>
      <c r="D5" s="99" t="s">
        <v>431</v>
      </c>
      <c r="E5" s="99" t="s">
        <v>401</v>
      </c>
      <c r="F5" s="99" t="s">
        <v>430</v>
      </c>
      <c r="G5" s="99" t="s">
        <v>432</v>
      </c>
      <c r="H5" s="99" t="s">
        <v>433</v>
      </c>
      <c r="I5" s="99"/>
      <c r="J5" s="99"/>
      <c r="K5" s="100"/>
    </row>
    <row r="6" spans="3:11" x14ac:dyDescent="0.25">
      <c r="C6" s="133"/>
      <c r="D6" s="99" t="s">
        <v>435</v>
      </c>
      <c r="E6" s="99" t="s">
        <v>402</v>
      </c>
      <c r="F6" s="99" t="s">
        <v>430</v>
      </c>
      <c r="G6" s="99" t="s">
        <v>430</v>
      </c>
      <c r="H6" s="99" t="s">
        <v>442</v>
      </c>
      <c r="I6" s="99"/>
      <c r="J6" s="99"/>
      <c r="K6" s="100"/>
    </row>
    <row r="7" spans="3:11" x14ac:dyDescent="0.25">
      <c r="C7" s="133"/>
      <c r="D7" s="99" t="s">
        <v>436</v>
      </c>
      <c r="E7" s="99" t="s">
        <v>403</v>
      </c>
      <c r="F7" s="99" t="s">
        <v>432</v>
      </c>
      <c r="G7" s="99" t="s">
        <v>432</v>
      </c>
      <c r="H7" s="99" t="s">
        <v>437</v>
      </c>
      <c r="I7" s="99"/>
      <c r="J7" s="99"/>
      <c r="K7" s="100"/>
    </row>
    <row r="8" spans="3:11" x14ac:dyDescent="0.25">
      <c r="C8" s="133"/>
      <c r="D8" s="99" t="s">
        <v>438</v>
      </c>
      <c r="E8" s="99" t="s">
        <v>404</v>
      </c>
      <c r="F8" s="99" t="s">
        <v>430</v>
      </c>
      <c r="G8" s="99" t="s">
        <v>430</v>
      </c>
      <c r="H8" s="99" t="s">
        <v>442</v>
      </c>
      <c r="I8" s="99"/>
      <c r="J8" s="99"/>
      <c r="K8" s="100"/>
    </row>
    <row r="9" spans="3:11" x14ac:dyDescent="0.25">
      <c r="C9" s="133"/>
      <c r="D9" s="99" t="s">
        <v>439</v>
      </c>
      <c r="E9" s="99" t="s">
        <v>405</v>
      </c>
      <c r="F9" s="99" t="s">
        <v>430</v>
      </c>
      <c r="G9" s="99" t="s">
        <v>432</v>
      </c>
      <c r="H9" s="99" t="s">
        <v>440</v>
      </c>
      <c r="I9" s="99"/>
      <c r="J9" s="99"/>
      <c r="K9" s="100"/>
    </row>
    <row r="10" spans="3:11" x14ac:dyDescent="0.25">
      <c r="C10" s="133"/>
      <c r="D10" s="99" t="s">
        <v>441</v>
      </c>
      <c r="E10" s="99" t="s">
        <v>406</v>
      </c>
      <c r="F10" s="99" t="s">
        <v>430</v>
      </c>
      <c r="G10" s="99" t="s">
        <v>432</v>
      </c>
      <c r="H10" s="99" t="s">
        <v>433</v>
      </c>
      <c r="I10" s="99"/>
      <c r="J10" s="99"/>
      <c r="K10" s="100"/>
    </row>
    <row r="11" spans="3:11" x14ac:dyDescent="0.25">
      <c r="C11" s="133"/>
      <c r="D11" s="99" t="s">
        <v>443</v>
      </c>
      <c r="E11" s="99" t="s">
        <v>207</v>
      </c>
      <c r="F11" s="99" t="s">
        <v>430</v>
      </c>
      <c r="G11" s="99" t="s">
        <v>430</v>
      </c>
      <c r="H11" s="99" t="s">
        <v>442</v>
      </c>
      <c r="I11" s="99"/>
      <c r="J11" s="99"/>
      <c r="K11" s="100"/>
    </row>
    <row r="12" spans="3:11" x14ac:dyDescent="0.25">
      <c r="C12" s="133"/>
      <c r="D12" s="99" t="s">
        <v>444</v>
      </c>
      <c r="E12" s="99" t="s">
        <v>407</v>
      </c>
      <c r="F12" s="99" t="s">
        <v>430</v>
      </c>
      <c r="G12" s="99" t="s">
        <v>430</v>
      </c>
      <c r="H12" s="99" t="s">
        <v>442</v>
      </c>
      <c r="I12" s="99"/>
      <c r="J12" s="99"/>
      <c r="K12" s="100"/>
    </row>
    <row r="13" spans="3:11" x14ac:dyDescent="0.25">
      <c r="C13" s="133"/>
      <c r="D13" s="99" t="s">
        <v>450</v>
      </c>
      <c r="E13" s="99" t="s">
        <v>408</v>
      </c>
      <c r="F13" s="99" t="s">
        <v>430</v>
      </c>
      <c r="G13" s="99" t="s">
        <v>432</v>
      </c>
      <c r="H13" s="99" t="s">
        <v>433</v>
      </c>
      <c r="I13" s="99"/>
      <c r="J13" s="99"/>
      <c r="K13" s="100"/>
    </row>
    <row r="14" spans="3:11" x14ac:dyDescent="0.25">
      <c r="C14" s="133"/>
      <c r="D14" s="99" t="s">
        <v>447</v>
      </c>
      <c r="E14" s="99" t="s">
        <v>409</v>
      </c>
      <c r="F14" s="99" t="s">
        <v>430</v>
      </c>
      <c r="G14" s="99" t="s">
        <v>430</v>
      </c>
      <c r="H14" s="99" t="s">
        <v>442</v>
      </c>
      <c r="I14" s="99"/>
      <c r="J14" s="99"/>
      <c r="K14" s="100"/>
    </row>
    <row r="15" spans="3:11" x14ac:dyDescent="0.25">
      <c r="C15" s="133"/>
      <c r="D15" s="99" t="s">
        <v>458</v>
      </c>
      <c r="E15" s="99" t="s">
        <v>410</v>
      </c>
      <c r="F15" s="99" t="s">
        <v>432</v>
      </c>
      <c r="G15" s="99" t="s">
        <v>432</v>
      </c>
      <c r="H15" s="99" t="s">
        <v>459</v>
      </c>
      <c r="I15" s="99"/>
      <c r="J15" s="99"/>
      <c r="K15" s="100"/>
    </row>
    <row r="16" spans="3:11" x14ac:dyDescent="0.25">
      <c r="C16" s="133"/>
      <c r="D16" s="99" t="s">
        <v>460</v>
      </c>
      <c r="E16" s="99" t="s">
        <v>411</v>
      </c>
      <c r="F16" s="99" t="s">
        <v>430</v>
      </c>
      <c r="G16" s="99" t="s">
        <v>430</v>
      </c>
      <c r="H16" s="99" t="s">
        <v>442</v>
      </c>
      <c r="I16" s="99"/>
      <c r="J16" s="99"/>
      <c r="K16" s="100"/>
    </row>
    <row r="17" spans="3:11" x14ac:dyDescent="0.25">
      <c r="C17" s="133"/>
      <c r="D17" s="99" t="s">
        <v>453</v>
      </c>
      <c r="E17" s="99" t="s">
        <v>412</v>
      </c>
      <c r="F17" s="99" t="s">
        <v>430</v>
      </c>
      <c r="G17" s="99" t="s">
        <v>430</v>
      </c>
      <c r="H17" s="99" t="s">
        <v>442</v>
      </c>
      <c r="I17" s="99"/>
      <c r="J17" s="99"/>
      <c r="K17" s="100"/>
    </row>
    <row r="18" spans="3:11" x14ac:dyDescent="0.25">
      <c r="C18" s="133"/>
      <c r="D18" s="99" t="s">
        <v>448</v>
      </c>
      <c r="E18" s="99" t="s">
        <v>413</v>
      </c>
      <c r="F18" s="99" t="s">
        <v>430</v>
      </c>
      <c r="G18" s="99" t="s">
        <v>430</v>
      </c>
      <c r="H18" s="99" t="s">
        <v>442</v>
      </c>
      <c r="I18" s="99"/>
      <c r="J18" s="99"/>
      <c r="K18" s="100"/>
    </row>
    <row r="19" spans="3:11" x14ac:dyDescent="0.25">
      <c r="C19" s="133"/>
      <c r="D19" s="99" t="s">
        <v>454</v>
      </c>
      <c r="E19" s="99" t="s">
        <v>414</v>
      </c>
      <c r="F19" s="99" t="s">
        <v>430</v>
      </c>
      <c r="G19" s="99" t="s">
        <v>430</v>
      </c>
      <c r="H19" s="99" t="s">
        <v>442</v>
      </c>
      <c r="I19" s="99"/>
      <c r="J19" s="99"/>
      <c r="K19" s="100"/>
    </row>
    <row r="20" spans="3:11" x14ac:dyDescent="0.25">
      <c r="C20" s="133"/>
      <c r="D20" s="99" t="s">
        <v>461</v>
      </c>
      <c r="E20" s="99" t="s">
        <v>415</v>
      </c>
      <c r="F20" s="99" t="s">
        <v>430</v>
      </c>
      <c r="G20" s="99" t="s">
        <v>430</v>
      </c>
      <c r="H20" s="99" t="s">
        <v>442</v>
      </c>
      <c r="I20" s="99"/>
      <c r="J20" s="99"/>
      <c r="K20" s="100"/>
    </row>
    <row r="21" spans="3:11" x14ac:dyDescent="0.25">
      <c r="C21" s="133"/>
      <c r="D21" s="99" t="s">
        <v>196</v>
      </c>
      <c r="E21" s="99" t="s">
        <v>416</v>
      </c>
      <c r="F21" s="99" t="s">
        <v>430</v>
      </c>
      <c r="G21" s="99" t="s">
        <v>430</v>
      </c>
      <c r="H21" s="99" t="s">
        <v>442</v>
      </c>
      <c r="I21" s="99"/>
      <c r="J21" s="99"/>
      <c r="K21" s="100"/>
    </row>
    <row r="22" spans="3:11" x14ac:dyDescent="0.25">
      <c r="C22" s="133"/>
      <c r="D22" s="99" t="s">
        <v>462</v>
      </c>
      <c r="E22" s="99" t="s">
        <v>417</v>
      </c>
      <c r="F22" s="99" t="s">
        <v>430</v>
      </c>
      <c r="G22" s="99" t="s">
        <v>430</v>
      </c>
      <c r="H22" s="99" t="s">
        <v>442</v>
      </c>
      <c r="I22" s="99"/>
      <c r="J22" s="99"/>
      <c r="K22" s="100"/>
    </row>
    <row r="23" spans="3:11" x14ac:dyDescent="0.25">
      <c r="C23" s="133"/>
      <c r="D23" s="99" t="s">
        <v>455</v>
      </c>
      <c r="E23" s="99" t="s">
        <v>418</v>
      </c>
      <c r="F23" s="99" t="s">
        <v>430</v>
      </c>
      <c r="G23" s="99" t="s">
        <v>430</v>
      </c>
      <c r="H23" s="99" t="s">
        <v>442</v>
      </c>
      <c r="I23" s="99"/>
      <c r="J23" s="99"/>
      <c r="K23" s="100"/>
    </row>
    <row r="24" spans="3:11" x14ac:dyDescent="0.25">
      <c r="C24" s="133"/>
      <c r="D24" s="99" t="s">
        <v>463</v>
      </c>
      <c r="E24" s="99" t="s">
        <v>419</v>
      </c>
      <c r="F24" s="99" t="s">
        <v>430</v>
      </c>
      <c r="G24" s="99" t="s">
        <v>430</v>
      </c>
      <c r="H24" s="99" t="s">
        <v>442</v>
      </c>
      <c r="I24" s="99"/>
      <c r="J24" s="99"/>
      <c r="K24" s="100"/>
    </row>
    <row r="25" spans="3:11" x14ac:dyDescent="0.25">
      <c r="C25" s="133"/>
      <c r="D25" s="99" t="s">
        <v>451</v>
      </c>
      <c r="E25" s="99" t="s">
        <v>420</v>
      </c>
      <c r="F25" s="99" t="s">
        <v>430</v>
      </c>
      <c r="G25" s="99" t="s">
        <v>430</v>
      </c>
      <c r="H25" s="99" t="s">
        <v>442</v>
      </c>
      <c r="I25" s="99"/>
      <c r="J25" s="99"/>
      <c r="K25" s="100"/>
    </row>
    <row r="26" spans="3:11" x14ac:dyDescent="0.25">
      <c r="C26" s="133"/>
      <c r="D26" s="99" t="s">
        <v>465</v>
      </c>
      <c r="E26" s="99" t="s">
        <v>421</v>
      </c>
      <c r="F26" s="99" t="s">
        <v>430</v>
      </c>
      <c r="G26" s="99" t="s">
        <v>432</v>
      </c>
      <c r="H26" s="99" t="s">
        <v>433</v>
      </c>
      <c r="I26" s="99"/>
      <c r="J26" s="99"/>
      <c r="K26" s="100"/>
    </row>
    <row r="27" spans="3:11" x14ac:dyDescent="0.25">
      <c r="C27" s="133"/>
      <c r="D27" s="99" t="s">
        <v>466</v>
      </c>
      <c r="E27" s="99" t="s">
        <v>422</v>
      </c>
      <c r="F27" s="99" t="s">
        <v>430</v>
      </c>
      <c r="G27" s="99" t="s">
        <v>432</v>
      </c>
      <c r="H27" s="99" t="s">
        <v>469</v>
      </c>
      <c r="I27" s="99"/>
      <c r="J27" s="99"/>
      <c r="K27" s="100"/>
    </row>
    <row r="28" spans="3:11" x14ac:dyDescent="0.25">
      <c r="C28" s="133"/>
      <c r="D28" s="99" t="s">
        <v>470</v>
      </c>
      <c r="E28" s="99" t="s">
        <v>423</v>
      </c>
      <c r="F28" s="99" t="s">
        <v>432</v>
      </c>
      <c r="G28" s="99" t="s">
        <v>432</v>
      </c>
      <c r="H28" s="99" t="s">
        <v>471</v>
      </c>
      <c r="I28" s="99"/>
      <c r="J28" s="99"/>
      <c r="K28" s="100"/>
    </row>
    <row r="29" spans="3:11" x14ac:dyDescent="0.25">
      <c r="C29" s="133"/>
      <c r="D29" s="99" t="s">
        <v>449</v>
      </c>
      <c r="E29" s="99" t="s">
        <v>424</v>
      </c>
      <c r="F29" s="99" t="s">
        <v>430</v>
      </c>
      <c r="G29" s="99" t="s">
        <v>430</v>
      </c>
      <c r="H29" s="99" t="s">
        <v>442</v>
      </c>
      <c r="I29" s="99"/>
      <c r="J29" s="99"/>
      <c r="K29" s="100"/>
    </row>
    <row r="30" spans="3:11" x14ac:dyDescent="0.25">
      <c r="C30" s="133"/>
      <c r="D30" s="99" t="s">
        <v>457</v>
      </c>
      <c r="E30" s="99" t="s">
        <v>425</v>
      </c>
      <c r="F30" s="99" t="s">
        <v>430</v>
      </c>
      <c r="G30" s="99" t="s">
        <v>430</v>
      </c>
      <c r="H30" s="99" t="s">
        <v>442</v>
      </c>
      <c r="I30" s="99"/>
      <c r="J30" s="99"/>
      <c r="K30" s="100"/>
    </row>
    <row r="31" spans="3:11" x14ac:dyDescent="0.25">
      <c r="C31" s="133"/>
      <c r="D31" s="99" t="s">
        <v>456</v>
      </c>
      <c r="E31" s="99" t="s">
        <v>426</v>
      </c>
      <c r="F31" s="99" t="s">
        <v>430</v>
      </c>
      <c r="G31" s="99" t="s">
        <v>430</v>
      </c>
      <c r="H31" s="99" t="s">
        <v>442</v>
      </c>
      <c r="I31" s="99"/>
      <c r="J31" s="99"/>
      <c r="K31" s="100"/>
    </row>
    <row r="32" spans="3:11" x14ac:dyDescent="0.25">
      <c r="C32" s="133"/>
      <c r="D32" s="99" t="s">
        <v>452</v>
      </c>
      <c r="E32" s="99" t="s">
        <v>427</v>
      </c>
      <c r="F32" s="99" t="s">
        <v>430</v>
      </c>
      <c r="G32" s="99" t="s">
        <v>430</v>
      </c>
      <c r="H32" s="99" t="s">
        <v>442</v>
      </c>
      <c r="I32" s="99"/>
      <c r="J32" s="99"/>
      <c r="K32" s="100"/>
    </row>
    <row r="33" spans="3:11" ht="15.75" thickBot="1" x14ac:dyDescent="0.3">
      <c r="C33" s="134"/>
      <c r="D33" s="101" t="s">
        <v>472</v>
      </c>
      <c r="E33" s="101" t="s">
        <v>428</v>
      </c>
      <c r="F33" s="101" t="s">
        <v>432</v>
      </c>
      <c r="G33" s="101" t="s">
        <v>432</v>
      </c>
      <c r="H33" s="101" t="s">
        <v>143</v>
      </c>
      <c r="I33" s="101"/>
      <c r="J33" s="101"/>
      <c r="K33" s="102"/>
    </row>
    <row r="34" spans="3:11" ht="15.75" thickBot="1" x14ac:dyDescent="0.3">
      <c r="C34" s="95"/>
    </row>
    <row r="35" spans="3:11" x14ac:dyDescent="0.25">
      <c r="C35" s="135" t="s">
        <v>581</v>
      </c>
      <c r="D35" s="97" t="s">
        <v>498</v>
      </c>
      <c r="E35" s="97" t="s">
        <v>93</v>
      </c>
      <c r="F35" s="97" t="s">
        <v>430</v>
      </c>
      <c r="G35" s="97" t="s">
        <v>430</v>
      </c>
      <c r="H35" s="97" t="s">
        <v>531</v>
      </c>
      <c r="I35" s="97"/>
      <c r="J35" s="97"/>
      <c r="K35" s="98"/>
    </row>
    <row r="36" spans="3:11" x14ac:dyDescent="0.25">
      <c r="C36" s="136"/>
      <c r="D36" s="99" t="s">
        <v>499</v>
      </c>
      <c r="E36" s="99" t="s">
        <v>95</v>
      </c>
      <c r="F36" s="99" t="s">
        <v>430</v>
      </c>
      <c r="G36" s="99" t="s">
        <v>430</v>
      </c>
      <c r="H36" s="99" t="s">
        <v>531</v>
      </c>
      <c r="I36" s="99"/>
      <c r="J36" s="99"/>
      <c r="K36" s="100"/>
    </row>
    <row r="37" spans="3:11" x14ac:dyDescent="0.25">
      <c r="C37" s="136"/>
      <c r="D37" s="99" t="s">
        <v>500</v>
      </c>
      <c r="E37" s="99" t="s">
        <v>96</v>
      </c>
      <c r="F37" s="99" t="s">
        <v>432</v>
      </c>
      <c r="G37" s="99" t="s">
        <v>430</v>
      </c>
      <c r="H37" s="42" t="s">
        <v>549</v>
      </c>
      <c r="I37" s="99"/>
      <c r="J37" s="99"/>
      <c r="K37" s="100"/>
    </row>
    <row r="38" spans="3:11" x14ac:dyDescent="0.25">
      <c r="C38" s="136"/>
      <c r="D38" s="99" t="s">
        <v>501</v>
      </c>
      <c r="E38" s="99" t="s">
        <v>495</v>
      </c>
      <c r="F38" s="99" t="s">
        <v>432</v>
      </c>
      <c r="G38" s="99" t="s">
        <v>432</v>
      </c>
      <c r="H38" s="42" t="s">
        <v>143</v>
      </c>
      <c r="I38" s="99"/>
      <c r="J38" s="99"/>
      <c r="K38" s="100"/>
    </row>
    <row r="39" spans="3:11" x14ac:dyDescent="0.25">
      <c r="C39" s="136"/>
      <c r="D39" s="99" t="s">
        <v>48</v>
      </c>
      <c r="E39" s="99" t="s">
        <v>488</v>
      </c>
      <c r="F39" s="99" t="s">
        <v>432</v>
      </c>
      <c r="G39" s="99" t="s">
        <v>432</v>
      </c>
      <c r="H39" s="99" t="s">
        <v>532</v>
      </c>
      <c r="I39" s="99"/>
      <c r="J39" s="99"/>
      <c r="K39" s="100"/>
    </row>
    <row r="40" spans="3:11" x14ac:dyDescent="0.25">
      <c r="C40" s="136"/>
      <c r="D40" s="99" t="s">
        <v>502</v>
      </c>
      <c r="E40" s="99" t="s">
        <v>97</v>
      </c>
      <c r="F40" s="99" t="s">
        <v>432</v>
      </c>
      <c r="G40" s="99" t="s">
        <v>430</v>
      </c>
      <c r="H40" s="42" t="s">
        <v>549</v>
      </c>
      <c r="I40" s="99"/>
      <c r="J40" s="99"/>
      <c r="K40" s="100"/>
    </row>
    <row r="41" spans="3:11" x14ac:dyDescent="0.25">
      <c r="C41" s="136"/>
      <c r="D41" s="99" t="s">
        <v>503</v>
      </c>
      <c r="E41" s="99" t="s">
        <v>489</v>
      </c>
      <c r="F41" s="99" t="s">
        <v>432</v>
      </c>
      <c r="G41" s="99"/>
      <c r="H41" s="42"/>
      <c r="I41" s="99"/>
      <c r="J41" s="99"/>
      <c r="K41" s="100"/>
    </row>
    <row r="42" spans="3:11" x14ac:dyDescent="0.25">
      <c r="C42" s="136"/>
      <c r="D42" s="99" t="s">
        <v>45</v>
      </c>
      <c r="E42" s="99" t="s">
        <v>98</v>
      </c>
      <c r="F42" s="99" t="s">
        <v>432</v>
      </c>
      <c r="G42" s="99" t="s">
        <v>430</v>
      </c>
      <c r="H42" s="99" t="s">
        <v>504</v>
      </c>
      <c r="I42" s="99"/>
      <c r="J42" s="99"/>
      <c r="K42" s="100"/>
    </row>
    <row r="43" spans="3:11" x14ac:dyDescent="0.25">
      <c r="C43" s="136"/>
      <c r="D43" s="99" t="s">
        <v>505</v>
      </c>
      <c r="E43" s="99" t="s">
        <v>108</v>
      </c>
      <c r="F43" s="99" t="s">
        <v>432</v>
      </c>
      <c r="G43" s="99" t="s">
        <v>430</v>
      </c>
      <c r="H43" s="42" t="s">
        <v>549</v>
      </c>
      <c r="I43" s="99"/>
      <c r="J43" s="99"/>
      <c r="K43" s="100"/>
    </row>
    <row r="44" spans="3:11" x14ac:dyDescent="0.25">
      <c r="C44" s="136"/>
      <c r="D44" s="99" t="s">
        <v>58</v>
      </c>
      <c r="E44" s="99" t="s">
        <v>492</v>
      </c>
      <c r="F44" s="99" t="s">
        <v>430</v>
      </c>
      <c r="G44" s="99" t="s">
        <v>430</v>
      </c>
      <c r="H44" s="99" t="s">
        <v>531</v>
      </c>
      <c r="I44" s="99"/>
      <c r="J44" s="99"/>
      <c r="K44" s="100"/>
    </row>
    <row r="45" spans="3:11" x14ac:dyDescent="0.25">
      <c r="C45" s="136"/>
      <c r="D45" s="99" t="s">
        <v>56</v>
      </c>
      <c r="E45" s="99" t="s">
        <v>496</v>
      </c>
      <c r="F45" s="99" t="s">
        <v>432</v>
      </c>
      <c r="G45" s="99" t="s">
        <v>430</v>
      </c>
      <c r="H45" s="42" t="s">
        <v>549</v>
      </c>
      <c r="I45" s="99"/>
      <c r="J45" s="99"/>
      <c r="K45" s="100"/>
    </row>
    <row r="46" spans="3:11" x14ac:dyDescent="0.25">
      <c r="C46" s="136"/>
      <c r="D46" s="99" t="s">
        <v>66</v>
      </c>
      <c r="E46" s="99" t="s">
        <v>497</v>
      </c>
      <c r="F46" s="99" t="s">
        <v>432</v>
      </c>
      <c r="G46" s="99" t="s">
        <v>432</v>
      </c>
      <c r="H46" s="99" t="s">
        <v>534</v>
      </c>
      <c r="I46" s="99"/>
      <c r="J46" s="99"/>
      <c r="K46" s="100"/>
    </row>
    <row r="47" spans="3:11" x14ac:dyDescent="0.25">
      <c r="C47" s="136"/>
      <c r="D47" s="99" t="s">
        <v>506</v>
      </c>
      <c r="E47" s="99" t="s">
        <v>490</v>
      </c>
      <c r="F47" s="99" t="s">
        <v>432</v>
      </c>
      <c r="G47" s="99" t="s">
        <v>430</v>
      </c>
      <c r="H47" s="42" t="s">
        <v>549</v>
      </c>
      <c r="I47" s="99"/>
      <c r="J47" s="99"/>
      <c r="K47" s="100"/>
    </row>
    <row r="48" spans="3:11" x14ac:dyDescent="0.25">
      <c r="C48" s="136"/>
      <c r="D48" s="99" t="s">
        <v>62</v>
      </c>
      <c r="E48" s="99" t="s">
        <v>100</v>
      </c>
      <c r="F48" s="99" t="s">
        <v>432</v>
      </c>
      <c r="G48" s="99" t="s">
        <v>430</v>
      </c>
      <c r="H48" s="42" t="s">
        <v>549</v>
      </c>
      <c r="I48" s="99"/>
      <c r="J48" s="99"/>
      <c r="K48" s="100"/>
    </row>
    <row r="49" spans="3:11" x14ac:dyDescent="0.25">
      <c r="C49" s="136"/>
      <c r="D49" s="99" t="s">
        <v>507</v>
      </c>
      <c r="E49" s="99" t="s">
        <v>491</v>
      </c>
      <c r="F49" s="99" t="s">
        <v>432</v>
      </c>
      <c r="G49" s="99" t="s">
        <v>432</v>
      </c>
      <c r="H49" s="99"/>
      <c r="I49" s="99"/>
      <c r="J49" s="99"/>
      <c r="K49" s="100"/>
    </row>
    <row r="50" spans="3:11" x14ac:dyDescent="0.25">
      <c r="C50" s="136"/>
      <c r="D50" s="99" t="s">
        <v>508</v>
      </c>
      <c r="E50" s="99" t="s">
        <v>493</v>
      </c>
      <c r="F50" s="99" t="s">
        <v>432</v>
      </c>
      <c r="G50" s="99" t="s">
        <v>432</v>
      </c>
      <c r="H50" s="99" t="s">
        <v>534</v>
      </c>
      <c r="I50" s="99"/>
      <c r="J50" s="99"/>
      <c r="K50" s="100"/>
    </row>
    <row r="51" spans="3:11" x14ac:dyDescent="0.25">
      <c r="C51" s="136"/>
      <c r="D51" s="99" t="s">
        <v>71</v>
      </c>
      <c r="E51" s="99" t="s">
        <v>101</v>
      </c>
      <c r="F51" s="99" t="s">
        <v>432</v>
      </c>
      <c r="G51" s="99" t="s">
        <v>430</v>
      </c>
      <c r="H51" s="42" t="s">
        <v>549</v>
      </c>
      <c r="I51" s="99"/>
      <c r="J51" s="99"/>
      <c r="K51" s="100"/>
    </row>
    <row r="52" spans="3:11" x14ac:dyDescent="0.25">
      <c r="C52" s="136"/>
      <c r="D52" s="99" t="s">
        <v>509</v>
      </c>
      <c r="E52" s="99" t="s">
        <v>474</v>
      </c>
      <c r="F52" s="99" t="s">
        <v>432</v>
      </c>
      <c r="G52" s="99" t="s">
        <v>430</v>
      </c>
      <c r="H52" s="42" t="s">
        <v>549</v>
      </c>
      <c r="I52" s="99"/>
      <c r="J52" s="99"/>
      <c r="K52" s="100"/>
    </row>
    <row r="53" spans="3:11" x14ac:dyDescent="0.25">
      <c r="C53" s="136"/>
      <c r="D53" s="99" t="s">
        <v>510</v>
      </c>
      <c r="E53" s="99" t="s">
        <v>475</v>
      </c>
      <c r="F53" s="99" t="s">
        <v>432</v>
      </c>
      <c r="G53" s="99" t="s">
        <v>432</v>
      </c>
      <c r="H53" s="99"/>
      <c r="I53" s="99"/>
      <c r="J53" s="99"/>
      <c r="K53" s="100"/>
    </row>
    <row r="54" spans="3:11" x14ac:dyDescent="0.25">
      <c r="C54" s="136"/>
      <c r="D54" s="99" t="s">
        <v>68</v>
      </c>
      <c r="E54" s="99" t="s">
        <v>131</v>
      </c>
      <c r="F54" s="99" t="s">
        <v>432</v>
      </c>
      <c r="G54" s="99" t="s">
        <v>432</v>
      </c>
      <c r="H54" s="99"/>
      <c r="I54" s="99"/>
      <c r="J54" s="99"/>
      <c r="K54" s="100"/>
    </row>
    <row r="55" spans="3:11" x14ac:dyDescent="0.25">
      <c r="C55" s="136"/>
      <c r="D55" s="99" t="s">
        <v>511</v>
      </c>
      <c r="E55" s="99" t="s">
        <v>494</v>
      </c>
      <c r="F55" s="99" t="s">
        <v>432</v>
      </c>
      <c r="G55" s="99" t="s">
        <v>432</v>
      </c>
      <c r="H55" s="99"/>
      <c r="I55" s="99"/>
      <c r="J55" s="99"/>
      <c r="K55" s="100"/>
    </row>
    <row r="56" spans="3:11" x14ac:dyDescent="0.25">
      <c r="C56" s="136"/>
      <c r="D56" s="99" t="s">
        <v>512</v>
      </c>
      <c r="E56" s="99" t="s">
        <v>103</v>
      </c>
      <c r="F56" s="99" t="s">
        <v>430</v>
      </c>
      <c r="G56" s="99" t="s">
        <v>430</v>
      </c>
      <c r="H56" s="99" t="s">
        <v>531</v>
      </c>
      <c r="I56" s="99"/>
      <c r="J56" s="99"/>
      <c r="K56" s="100"/>
    </row>
    <row r="57" spans="3:11" x14ac:dyDescent="0.25">
      <c r="C57" s="136"/>
      <c r="D57" s="99" t="s">
        <v>513</v>
      </c>
      <c r="E57" s="99" t="s">
        <v>132</v>
      </c>
      <c r="F57" s="99" t="s">
        <v>432</v>
      </c>
      <c r="G57" s="99" t="s">
        <v>430</v>
      </c>
      <c r="H57" s="42" t="s">
        <v>549</v>
      </c>
      <c r="I57" s="99"/>
      <c r="J57" s="99"/>
      <c r="K57" s="100"/>
    </row>
    <row r="58" spans="3:11" x14ac:dyDescent="0.25">
      <c r="C58" s="136"/>
      <c r="D58" s="99" t="s">
        <v>514</v>
      </c>
      <c r="E58" s="99" t="s">
        <v>476</v>
      </c>
      <c r="F58" s="99" t="s">
        <v>432</v>
      </c>
      <c r="G58" s="99" t="s">
        <v>432</v>
      </c>
      <c r="H58" s="99"/>
      <c r="I58" s="99"/>
      <c r="J58" s="99"/>
      <c r="K58" s="100"/>
    </row>
    <row r="59" spans="3:11" x14ac:dyDescent="0.25">
      <c r="C59" s="136"/>
      <c r="D59" s="99" t="s">
        <v>515</v>
      </c>
      <c r="E59" s="99" t="s">
        <v>158</v>
      </c>
      <c r="F59" s="99" t="s">
        <v>432</v>
      </c>
      <c r="G59" s="99" t="s">
        <v>430</v>
      </c>
      <c r="H59" s="42" t="s">
        <v>549</v>
      </c>
      <c r="I59" s="99"/>
      <c r="J59" s="99"/>
      <c r="K59" s="100"/>
    </row>
    <row r="60" spans="3:11" x14ac:dyDescent="0.25">
      <c r="C60" s="136"/>
      <c r="D60" s="99" t="s">
        <v>516</v>
      </c>
      <c r="E60" s="99" t="s">
        <v>102</v>
      </c>
      <c r="F60" s="99" t="s">
        <v>432</v>
      </c>
      <c r="G60" s="99" t="s">
        <v>430</v>
      </c>
      <c r="H60" s="42" t="s">
        <v>549</v>
      </c>
      <c r="I60" s="99"/>
      <c r="J60" s="99"/>
      <c r="K60" s="100"/>
    </row>
    <row r="61" spans="3:11" x14ac:dyDescent="0.25">
      <c r="C61" s="136"/>
      <c r="D61" s="99" t="s">
        <v>517</v>
      </c>
      <c r="E61" s="99" t="s">
        <v>133</v>
      </c>
      <c r="F61" s="99" t="s">
        <v>432</v>
      </c>
      <c r="G61" s="99" t="s">
        <v>430</v>
      </c>
      <c r="H61" s="42" t="s">
        <v>549</v>
      </c>
      <c r="I61" s="99"/>
      <c r="J61" s="99"/>
      <c r="K61" s="100"/>
    </row>
    <row r="62" spans="3:11" x14ac:dyDescent="0.25">
      <c r="C62" s="136"/>
      <c r="D62" s="99" t="s">
        <v>518</v>
      </c>
      <c r="E62" s="99" t="s">
        <v>477</v>
      </c>
      <c r="F62" s="99" t="s">
        <v>432</v>
      </c>
      <c r="G62" s="99" t="s">
        <v>432</v>
      </c>
      <c r="H62" s="99"/>
      <c r="I62" s="99"/>
      <c r="J62" s="99"/>
      <c r="K62" s="100"/>
    </row>
    <row r="63" spans="3:11" x14ac:dyDescent="0.25">
      <c r="C63" s="136"/>
      <c r="D63" s="99" t="s">
        <v>519</v>
      </c>
      <c r="E63" s="99" t="s">
        <v>478</v>
      </c>
      <c r="F63" s="99" t="s">
        <v>432</v>
      </c>
      <c r="G63" s="99" t="s">
        <v>432</v>
      </c>
      <c r="H63" s="99"/>
      <c r="I63" s="99"/>
      <c r="J63" s="99"/>
      <c r="K63" s="100"/>
    </row>
    <row r="64" spans="3:11" x14ac:dyDescent="0.25">
      <c r="C64" s="136"/>
      <c r="D64" s="99" t="s">
        <v>520</v>
      </c>
      <c r="E64" s="99" t="s">
        <v>479</v>
      </c>
      <c r="F64" s="99" t="s">
        <v>432</v>
      </c>
      <c r="G64" s="99" t="s">
        <v>432</v>
      </c>
      <c r="H64" s="99"/>
      <c r="I64" s="99"/>
      <c r="J64" s="99"/>
      <c r="K64" s="100"/>
    </row>
    <row r="65" spans="3:11" x14ac:dyDescent="0.25">
      <c r="C65" s="136"/>
      <c r="D65" s="99" t="s">
        <v>521</v>
      </c>
      <c r="E65" s="99" t="s">
        <v>480</v>
      </c>
      <c r="F65" s="99" t="s">
        <v>432</v>
      </c>
      <c r="G65" s="99" t="s">
        <v>430</v>
      </c>
      <c r="H65" s="42" t="s">
        <v>549</v>
      </c>
      <c r="I65" s="99"/>
      <c r="J65" s="99"/>
      <c r="K65" s="100"/>
    </row>
    <row r="66" spans="3:11" x14ac:dyDescent="0.25">
      <c r="C66" s="136"/>
      <c r="D66" s="99" t="s">
        <v>522</v>
      </c>
      <c r="E66" s="99" t="s">
        <v>104</v>
      </c>
      <c r="F66" s="99" t="s">
        <v>430</v>
      </c>
      <c r="G66" s="99" t="s">
        <v>430</v>
      </c>
      <c r="H66" s="99" t="s">
        <v>531</v>
      </c>
      <c r="I66" s="99"/>
      <c r="J66" s="99"/>
      <c r="K66" s="100"/>
    </row>
    <row r="67" spans="3:11" x14ac:dyDescent="0.25">
      <c r="C67" s="136"/>
      <c r="D67" s="99" t="s">
        <v>523</v>
      </c>
      <c r="E67" s="99" t="s">
        <v>481</v>
      </c>
      <c r="F67" s="99" t="s">
        <v>432</v>
      </c>
      <c r="G67" s="99" t="s">
        <v>432</v>
      </c>
      <c r="H67" s="99"/>
      <c r="I67" s="99"/>
      <c r="J67" s="99"/>
      <c r="K67" s="100"/>
    </row>
    <row r="68" spans="3:11" x14ac:dyDescent="0.25">
      <c r="C68" s="136"/>
      <c r="D68" s="99" t="s">
        <v>524</v>
      </c>
      <c r="E68" s="99" t="s">
        <v>482</v>
      </c>
      <c r="F68" s="99" t="s">
        <v>432</v>
      </c>
      <c r="G68" s="99" t="s">
        <v>432</v>
      </c>
      <c r="H68" s="99"/>
      <c r="I68" s="99"/>
      <c r="J68" s="99"/>
      <c r="K68" s="100"/>
    </row>
    <row r="69" spans="3:11" x14ac:dyDescent="0.25">
      <c r="C69" s="136"/>
      <c r="D69" s="99" t="s">
        <v>525</v>
      </c>
      <c r="E69" s="99" t="s">
        <v>483</v>
      </c>
      <c r="F69" s="99" t="s">
        <v>432</v>
      </c>
      <c r="G69" s="99" t="s">
        <v>430</v>
      </c>
      <c r="H69" s="42" t="s">
        <v>549</v>
      </c>
      <c r="I69" s="99"/>
      <c r="J69" s="99"/>
      <c r="K69" s="100"/>
    </row>
    <row r="70" spans="3:11" x14ac:dyDescent="0.25">
      <c r="C70" s="136"/>
      <c r="D70" s="99" t="s">
        <v>526</v>
      </c>
      <c r="E70" s="99" t="s">
        <v>105</v>
      </c>
      <c r="F70" s="99" t="s">
        <v>432</v>
      </c>
      <c r="G70" s="99" t="s">
        <v>430</v>
      </c>
      <c r="H70" s="42" t="s">
        <v>549</v>
      </c>
      <c r="I70" s="99"/>
      <c r="J70" s="99"/>
      <c r="K70" s="100"/>
    </row>
    <row r="71" spans="3:11" x14ac:dyDescent="0.25">
      <c r="C71" s="136"/>
      <c r="D71" s="99" t="s">
        <v>82</v>
      </c>
      <c r="E71" s="99" t="s">
        <v>134</v>
      </c>
      <c r="F71" s="99" t="s">
        <v>432</v>
      </c>
      <c r="G71" s="99" t="s">
        <v>430</v>
      </c>
      <c r="H71" s="42" t="s">
        <v>549</v>
      </c>
      <c r="I71" s="99"/>
      <c r="J71" s="99"/>
      <c r="K71" s="100"/>
    </row>
    <row r="72" spans="3:11" x14ac:dyDescent="0.25">
      <c r="C72" s="136"/>
      <c r="D72" s="99" t="s">
        <v>527</v>
      </c>
      <c r="E72" s="99" t="s">
        <v>484</v>
      </c>
      <c r="F72" s="99" t="s">
        <v>432</v>
      </c>
      <c r="G72" s="99" t="s">
        <v>432</v>
      </c>
      <c r="H72" s="99"/>
      <c r="I72" s="99"/>
      <c r="J72" s="99"/>
      <c r="K72" s="100"/>
    </row>
    <row r="73" spans="3:11" x14ac:dyDescent="0.25">
      <c r="C73" s="136"/>
      <c r="D73" s="99" t="s">
        <v>528</v>
      </c>
      <c r="E73" s="99" t="s">
        <v>485</v>
      </c>
      <c r="F73" s="99" t="s">
        <v>432</v>
      </c>
      <c r="G73" s="99" t="s">
        <v>432</v>
      </c>
      <c r="H73" s="99"/>
      <c r="I73" s="99"/>
      <c r="J73" s="99"/>
      <c r="K73" s="100"/>
    </row>
    <row r="74" spans="3:11" x14ac:dyDescent="0.25">
      <c r="C74" s="136"/>
      <c r="D74" s="99" t="s">
        <v>529</v>
      </c>
      <c r="E74" s="99" t="s">
        <v>486</v>
      </c>
      <c r="F74" s="99" t="s">
        <v>432</v>
      </c>
      <c r="G74" s="99" t="s">
        <v>432</v>
      </c>
      <c r="H74" s="99"/>
      <c r="I74" s="99"/>
      <c r="J74" s="99"/>
      <c r="K74" s="100"/>
    </row>
    <row r="75" spans="3:11" ht="15.75" thickBot="1" x14ac:dyDescent="0.3">
      <c r="C75" s="137"/>
      <c r="D75" s="101" t="s">
        <v>530</v>
      </c>
      <c r="E75" s="101" t="s">
        <v>487</v>
      </c>
      <c r="F75" s="101" t="s">
        <v>432</v>
      </c>
      <c r="G75" s="101" t="s">
        <v>432</v>
      </c>
      <c r="H75" s="101"/>
      <c r="I75" s="101"/>
      <c r="J75" s="101"/>
      <c r="K75" s="102"/>
    </row>
    <row r="76" spans="3:11" ht="15.75" thickBot="1" x14ac:dyDescent="0.3"/>
    <row r="77" spans="3:11" x14ac:dyDescent="0.25">
      <c r="C77" s="138" t="s">
        <v>546</v>
      </c>
      <c r="D77" s="123" t="s">
        <v>541</v>
      </c>
      <c r="E77" s="97" t="s">
        <v>535</v>
      </c>
      <c r="F77" s="97" t="s">
        <v>432</v>
      </c>
      <c r="G77" s="97" t="s">
        <v>430</v>
      </c>
      <c r="H77" s="5" t="s">
        <v>549</v>
      </c>
      <c r="I77" s="97"/>
      <c r="J77" s="97"/>
      <c r="K77" s="98"/>
    </row>
    <row r="78" spans="3:11" x14ac:dyDescent="0.25">
      <c r="C78" s="139"/>
      <c r="D78" s="113" t="s">
        <v>542</v>
      </c>
      <c r="E78" s="99" t="s">
        <v>536</v>
      </c>
      <c r="F78" s="99" t="s">
        <v>432</v>
      </c>
      <c r="G78" s="99" t="s">
        <v>430</v>
      </c>
      <c r="H78" s="42" t="s">
        <v>549</v>
      </c>
      <c r="I78" s="99"/>
      <c r="J78" s="99"/>
      <c r="K78" s="100"/>
    </row>
    <row r="79" spans="3:11" x14ac:dyDescent="0.25">
      <c r="C79" s="139"/>
      <c r="D79" s="113" t="s">
        <v>543</v>
      </c>
      <c r="E79" s="99" t="s">
        <v>537</v>
      </c>
      <c r="F79" s="99" t="s">
        <v>432</v>
      </c>
      <c r="G79" s="99" t="s">
        <v>430</v>
      </c>
      <c r="H79" s="42" t="s">
        <v>549</v>
      </c>
      <c r="I79" s="99"/>
      <c r="J79" s="99"/>
      <c r="K79" s="100"/>
    </row>
    <row r="80" spans="3:11" x14ac:dyDescent="0.25">
      <c r="C80" s="139"/>
      <c r="D80" s="113" t="s">
        <v>161</v>
      </c>
      <c r="E80" s="99" t="s">
        <v>538</v>
      </c>
      <c r="F80" s="99" t="s">
        <v>432</v>
      </c>
      <c r="G80" s="99" t="s">
        <v>430</v>
      </c>
      <c r="H80" s="42" t="s">
        <v>549</v>
      </c>
      <c r="I80" s="99"/>
      <c r="J80" s="99"/>
      <c r="K80" s="100"/>
    </row>
    <row r="81" spans="3:11" x14ac:dyDescent="0.25">
      <c r="C81" s="139"/>
      <c r="D81" s="113" t="s">
        <v>544</v>
      </c>
      <c r="E81" s="99" t="s">
        <v>539</v>
      </c>
      <c r="F81" s="99" t="s">
        <v>432</v>
      </c>
      <c r="G81" s="99" t="s">
        <v>432</v>
      </c>
      <c r="H81" s="99"/>
      <c r="I81" s="99"/>
      <c r="J81" s="99"/>
      <c r="K81" s="100"/>
    </row>
    <row r="82" spans="3:11" ht="15.75" thickBot="1" x14ac:dyDescent="0.3">
      <c r="C82" s="140"/>
      <c r="D82" s="118" t="s">
        <v>545</v>
      </c>
      <c r="E82" s="101" t="s">
        <v>540</v>
      </c>
      <c r="F82" s="101" t="s">
        <v>430</v>
      </c>
      <c r="G82" s="101" t="s">
        <v>430</v>
      </c>
      <c r="H82" s="101" t="s">
        <v>442</v>
      </c>
      <c r="I82" s="101"/>
      <c r="J82" s="101"/>
      <c r="K82" s="102"/>
    </row>
    <row r="140" spans="1:36" s="67" customFormat="1"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row>
    <row r="141" spans="1:36" s="67" customFormat="1"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row>
    <row r="142" spans="1:36" s="67" customFormat="1"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row>
    <row r="143" spans="1:36" s="67" customFormat="1"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row>
    <row r="144" spans="1:36" s="67" customFormat="1"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row>
    <row r="145" spans="1:36" s="67" customFormat="1"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row>
    <row r="146" spans="1:36" s="67" customFormat="1"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row>
    <row r="147" spans="1:36" s="67" customFormat="1"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row>
    <row r="148" spans="1:36" s="67" customFormat="1"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row>
    <row r="149" spans="1:36" s="67" customFormat="1"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row>
    <row r="150" spans="1:36" s="67" customFormat="1"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row>
    <row r="151" spans="1:36" s="67" customFormat="1"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row>
    <row r="152" spans="1:36" s="67" customFormat="1"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row>
    <row r="153" spans="1:36" s="67" customFormat="1"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row>
    <row r="154" spans="1:36" s="67" customFormat="1" x14ac:dyDescent="0.2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row>
    <row r="155" spans="1:36" s="67" customFormat="1" x14ac:dyDescent="0.2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row>
    <row r="156" spans="1:36" s="67" customFormat="1" x14ac:dyDescent="0.2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row>
    <row r="157" spans="1:36" s="67" customFormat="1" x14ac:dyDescent="0.2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row>
    <row r="158" spans="1:36" s="67" customFormat="1" x14ac:dyDescent="0.2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row>
    <row r="159" spans="1:36" s="67" customFormat="1" x14ac:dyDescent="0.2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row>
    <row r="160" spans="1:36" s="67" customFormat="1" x14ac:dyDescent="0.2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row>
    <row r="161" spans="1:36" s="67" customFormat="1" x14ac:dyDescent="0.2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row>
    <row r="162" spans="1:36" s="67" customFormat="1" x14ac:dyDescent="0.2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row>
    <row r="163" spans="1:36" s="67" customFormat="1" x14ac:dyDescent="0.2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row>
    <row r="164" spans="1:36" s="67" customFormat="1" x14ac:dyDescent="0.2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row>
    <row r="165" spans="1:36" s="67" customFormat="1" x14ac:dyDescent="0.2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row>
    <row r="166" spans="1:36" s="67" customFormat="1" x14ac:dyDescent="0.2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row>
    <row r="167" spans="1:36" s="67" customFormat="1" x14ac:dyDescent="0.2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row>
    <row r="168" spans="1:36" s="67" customFormat="1" x14ac:dyDescent="0.2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row>
    <row r="169" spans="1:36" s="67" customFormat="1" x14ac:dyDescent="0.2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row>
    <row r="170" spans="1:36" s="67" customFormat="1" x14ac:dyDescent="0.2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row>
    <row r="171" spans="1:36" s="67" customFormat="1" x14ac:dyDescent="0.2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row>
    <row r="172" spans="1:36" s="67" customFormat="1" x14ac:dyDescent="0.2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row>
    <row r="173" spans="1:36" s="67" customFormat="1" x14ac:dyDescent="0.2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row>
    <row r="174" spans="1:36" s="67" customFormat="1" x14ac:dyDescent="0.2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row>
    <row r="175" spans="1:36" s="67" customFormat="1" x14ac:dyDescent="0.2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row>
    <row r="176" spans="1:36" s="67" customFormat="1"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row>
    <row r="177" spans="1:36" s="67" customFormat="1"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row>
    <row r="178" spans="1:36" s="67" customFormat="1"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row>
    <row r="179" spans="1:36" s="67" customFormat="1"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row>
    <row r="180" spans="1:36" s="67" customFormat="1"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row>
    <row r="181" spans="1:36" s="67" customFormat="1"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row>
    <row r="182" spans="1:36" s="67" customFormat="1"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row>
    <row r="183" spans="1:36" s="67" customFormat="1"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row>
    <row r="184" spans="1:36" s="67" customFormat="1"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row>
    <row r="185" spans="1:36" s="67" customFormat="1"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row>
    <row r="186" spans="1:36" s="67" customFormat="1"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row>
    <row r="187" spans="1:36" s="67" customFormat="1"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row>
  </sheetData>
  <mergeCells count="5">
    <mergeCell ref="D2:K2"/>
    <mergeCell ref="H3:I3"/>
    <mergeCell ref="C4:C33"/>
    <mergeCell ref="C35:C75"/>
    <mergeCell ref="C77:C8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Q85"/>
  <sheetViews>
    <sheetView topLeftCell="P1" workbookViewId="0">
      <selection activeCell="E42" sqref="E42"/>
    </sheetView>
  </sheetViews>
  <sheetFormatPr defaultRowHeight="15" x14ac:dyDescent="0.25"/>
  <cols>
    <col min="1" max="1" width="9.140625" style="63"/>
    <col min="2" max="2" width="24.28515625" style="65" bestFit="1" customWidth="1"/>
    <col min="3" max="3" width="25.85546875" style="65" bestFit="1" customWidth="1"/>
    <col min="4" max="4" width="13.28515625" style="65" bestFit="1" customWidth="1"/>
    <col min="5" max="5" width="40.140625" style="74" bestFit="1" customWidth="1"/>
    <col min="6" max="6" width="12.85546875" style="20" customWidth="1"/>
    <col min="7" max="7" width="11.28515625" style="1" bestFit="1" customWidth="1"/>
    <col min="8" max="8" width="13.85546875" style="1" bestFit="1" customWidth="1"/>
    <col min="9" max="9" width="11.28515625" style="3" bestFit="1" customWidth="1"/>
    <col min="10" max="11" width="11.28515625" style="3" customWidth="1"/>
    <col min="12" max="12" width="14.28515625" style="19" customWidth="1"/>
    <col min="13" max="13" width="14.5703125" style="2" customWidth="1"/>
    <col min="14" max="14" width="14.42578125" style="1" customWidth="1"/>
    <col min="15" max="15" width="11.140625" style="19" bestFit="1" customWidth="1"/>
    <col min="16" max="16" width="18.5703125" style="1" customWidth="1"/>
    <col min="17" max="17" width="10" style="1" customWidth="1"/>
    <col min="18" max="22" width="11.5703125" style="19" customWidth="1"/>
    <col min="23" max="23" width="15.28515625" customWidth="1"/>
    <col min="24" max="24" width="17.140625" customWidth="1"/>
    <col min="25" max="25" width="12.7109375" customWidth="1"/>
    <col min="26" max="26" width="15" customWidth="1"/>
    <col min="27" max="27" width="15.28515625" bestFit="1" customWidth="1"/>
    <col min="28" max="28" width="12.42578125" bestFit="1" customWidth="1"/>
    <col min="29" max="29" width="10.7109375" bestFit="1" customWidth="1"/>
    <col min="30" max="30" width="12.28515625" style="53" bestFit="1" customWidth="1"/>
    <col min="31" max="31" width="15.7109375" bestFit="1" customWidth="1"/>
    <col min="32" max="32" width="10.5703125" bestFit="1" customWidth="1"/>
    <col min="33" max="33" width="12.140625" bestFit="1" customWidth="1"/>
    <col min="34" max="34" width="12.7109375" bestFit="1" customWidth="1"/>
    <col min="35" max="35" width="18.5703125" bestFit="1" customWidth="1"/>
    <col min="39" max="39" width="12.7109375" bestFit="1" customWidth="1"/>
    <col min="40" max="40" width="16" bestFit="1" customWidth="1"/>
    <col min="42" max="42" width="12.140625" bestFit="1" customWidth="1"/>
  </cols>
  <sheetData>
    <row r="2" spans="2:43" x14ac:dyDescent="0.25">
      <c r="C2" s="85"/>
    </row>
    <row r="3" spans="2:43" x14ac:dyDescent="0.25">
      <c r="AN3" s="42"/>
      <c r="AO3" s="42"/>
      <c r="AP3" s="42"/>
      <c r="AQ3" s="42"/>
    </row>
    <row r="4" spans="2:43" ht="15.75" thickBot="1" x14ac:dyDescent="0.3">
      <c r="B4" s="58"/>
      <c r="C4" s="58"/>
      <c r="AN4" s="42"/>
      <c r="AO4" s="42"/>
      <c r="AP4" s="42"/>
      <c r="AQ4" s="42"/>
    </row>
    <row r="5" spans="2:43" x14ac:dyDescent="0.25">
      <c r="B5" s="21"/>
      <c r="C5" s="21"/>
      <c r="D5" s="21"/>
      <c r="E5" s="78"/>
      <c r="F5" s="23"/>
      <c r="G5" s="70" t="s">
        <v>35</v>
      </c>
      <c r="H5" s="18"/>
      <c r="I5" s="37" t="s">
        <v>8</v>
      </c>
      <c r="J5" s="37" t="s">
        <v>8</v>
      </c>
      <c r="K5" s="37" t="s">
        <v>8</v>
      </c>
      <c r="L5" s="34" t="s">
        <v>194</v>
      </c>
      <c r="M5" s="25"/>
      <c r="N5" s="18"/>
      <c r="O5" s="36"/>
      <c r="P5" s="18"/>
      <c r="Q5" s="18"/>
      <c r="R5" s="34" t="s">
        <v>16</v>
      </c>
      <c r="S5" s="34" t="s">
        <v>17</v>
      </c>
      <c r="T5" s="34" t="s">
        <v>18</v>
      </c>
      <c r="U5" s="34" t="s">
        <v>22</v>
      </c>
      <c r="V5" s="34" t="s">
        <v>23</v>
      </c>
      <c r="X5" s="4"/>
      <c r="Y5" s="5"/>
      <c r="Z5" s="6" t="s">
        <v>15</v>
      </c>
      <c r="AA5" s="6"/>
      <c r="AB5" s="6"/>
      <c r="AC5" s="43" t="s">
        <v>7</v>
      </c>
      <c r="AD5" s="54" t="s">
        <v>27</v>
      </c>
      <c r="AE5" s="43" t="s">
        <v>29</v>
      </c>
      <c r="AF5" s="5"/>
      <c r="AG5" s="5"/>
      <c r="AH5" s="5"/>
      <c r="AI5" s="5"/>
      <c r="AJ5" s="5"/>
      <c r="AK5" s="5"/>
      <c r="AL5" s="43" t="s">
        <v>16</v>
      </c>
      <c r="AM5" s="48" t="s">
        <v>16</v>
      </c>
      <c r="AN5" s="44"/>
      <c r="AO5" s="44"/>
      <c r="AP5" s="44"/>
      <c r="AQ5" s="42"/>
    </row>
    <row r="6" spans="2:43" x14ac:dyDescent="0.25">
      <c r="B6" s="22" t="s">
        <v>172</v>
      </c>
      <c r="C6" s="22" t="s">
        <v>174</v>
      </c>
      <c r="D6" s="22" t="s">
        <v>91</v>
      </c>
      <c r="E6" s="79" t="s">
        <v>90</v>
      </c>
      <c r="F6" s="24" t="s">
        <v>31</v>
      </c>
      <c r="G6" s="17" t="s">
        <v>0</v>
      </c>
      <c r="H6" s="17" t="s">
        <v>6</v>
      </c>
      <c r="I6" s="38" t="s">
        <v>19</v>
      </c>
      <c r="J6" s="38" t="s">
        <v>20</v>
      </c>
      <c r="K6" s="38" t="s">
        <v>21</v>
      </c>
      <c r="L6" s="35" t="s">
        <v>25</v>
      </c>
      <c r="M6" s="26" t="s">
        <v>2</v>
      </c>
      <c r="N6" s="17" t="s">
        <v>3</v>
      </c>
      <c r="O6" s="35" t="s">
        <v>4</v>
      </c>
      <c r="P6" s="17" t="s">
        <v>5</v>
      </c>
      <c r="Q6" s="17" t="s">
        <v>10</v>
      </c>
      <c r="R6" s="35" t="s">
        <v>14</v>
      </c>
      <c r="S6" s="35" t="s">
        <v>14</v>
      </c>
      <c r="T6" s="35" t="s">
        <v>14</v>
      </c>
      <c r="U6" s="35" t="s">
        <v>14</v>
      </c>
      <c r="V6" s="35" t="s">
        <v>24</v>
      </c>
      <c r="X6" s="46" t="s">
        <v>9</v>
      </c>
      <c r="Y6" s="7" t="s">
        <v>0</v>
      </c>
      <c r="Z6" s="7" t="s">
        <v>165</v>
      </c>
      <c r="AA6" s="7" t="s">
        <v>164</v>
      </c>
      <c r="AB6" s="7" t="s">
        <v>166</v>
      </c>
      <c r="AC6" s="7" t="s">
        <v>26</v>
      </c>
      <c r="AD6" s="55" t="s">
        <v>28</v>
      </c>
      <c r="AE6" s="7" t="s">
        <v>1</v>
      </c>
      <c r="AF6" s="7" t="s">
        <v>2</v>
      </c>
      <c r="AG6" s="7" t="s">
        <v>3</v>
      </c>
      <c r="AH6" s="7" t="s">
        <v>4</v>
      </c>
      <c r="AI6" s="7" t="s">
        <v>5</v>
      </c>
      <c r="AJ6" s="7" t="s">
        <v>10</v>
      </c>
      <c r="AK6" s="7" t="s">
        <v>11</v>
      </c>
      <c r="AL6" s="7" t="s">
        <v>12</v>
      </c>
      <c r="AM6" s="28" t="s">
        <v>13</v>
      </c>
      <c r="AN6" s="29"/>
      <c r="AO6" s="29"/>
      <c r="AP6" s="29"/>
      <c r="AQ6" s="42"/>
    </row>
    <row r="7" spans="2:43" x14ac:dyDescent="0.25">
      <c r="B7" s="58"/>
      <c r="C7" s="58"/>
      <c r="D7" s="58"/>
      <c r="E7" s="73"/>
      <c r="F7" s="56"/>
      <c r="G7" s="57"/>
      <c r="H7" s="58"/>
      <c r="N7" s="1">
        <v>1</v>
      </c>
      <c r="O7" s="19" t="str">
        <f t="shared" ref="O7:O38" si="0">IF(ISNUMBER(G7),(M7-G7)/(M7)*1000000,"--")</f>
        <v>--</v>
      </c>
      <c r="P7" s="1" t="str">
        <f t="shared" ref="P7:P38" si="1">IF(ISNUMBER(G7),(G7*N7),"--")</f>
        <v>--</v>
      </c>
      <c r="Q7" s="3" t="str">
        <f t="shared" ref="Q7:Q54" si="2">IF(ISNUMBER(P7),(P7/(P7+$X$7))^(1/2)/N7,"--")</f>
        <v>--</v>
      </c>
      <c r="R7" s="19" t="str">
        <f t="shared" ref="R7:R54" si="3">IF(ISNUMBER(I7),((I7-$AM$7)/($AL$7*$Q7)),"--")</f>
        <v>--</v>
      </c>
      <c r="S7" s="19" t="str">
        <f t="shared" ref="S7:S54" si="4">IF(ISNUMBER(J7),(J7-$AM$11)/($AL$11*$Q7),"--")</f>
        <v>--</v>
      </c>
      <c r="T7" s="19" t="str">
        <f t="shared" ref="T7:T54" si="5">IF(ISNUMBER(K7),(K7-$AM$15)/($AL$15*$Q7),"--")</f>
        <v>--</v>
      </c>
      <c r="U7" s="19" t="str">
        <f t="shared" ref="U7:U21" si="6">IF(ISNUMBER(R7:R7),AVERAGE(R7:T7),"--")</f>
        <v>--</v>
      </c>
      <c r="V7" s="19" t="str">
        <f t="shared" ref="V7:V38" si="7">IF(ISNUMBER(I7),_xlfn.STDEV.S(R7:T7)/U7*100,"--")</f>
        <v>--</v>
      </c>
      <c r="X7" s="45">
        <v>28.006148</v>
      </c>
      <c r="Y7" s="61">
        <v>118.08629999999999</v>
      </c>
      <c r="Z7" s="61">
        <v>14.91</v>
      </c>
      <c r="AA7" s="61">
        <v>19.88</v>
      </c>
      <c r="AB7" s="61">
        <v>14.97</v>
      </c>
      <c r="AC7" s="61"/>
      <c r="AD7" s="30" t="str">
        <f t="shared" ref="AD7:AD12" si="8">IF(ISNUMBER(AC7),AC7*$X$10,"--")</f>
        <v>--</v>
      </c>
      <c r="AE7" s="61">
        <v>121.3</v>
      </c>
      <c r="AF7" s="10">
        <v>118.0867992</v>
      </c>
      <c r="AG7" s="61">
        <v>1</v>
      </c>
      <c r="AH7" s="30">
        <f t="shared" ref="AH7:AH12" si="9">IF(ISNUMBER(Y7),((AF7-Y7)/(AF7)*1000000),"--")</f>
        <v>4.2273988573588959</v>
      </c>
      <c r="AI7" s="10">
        <f t="shared" ref="AI7:AI12" si="10">IF(ISNUMBER(Y7),(AF7*AG7),"--")</f>
        <v>118.0867992</v>
      </c>
      <c r="AJ7" s="11">
        <f t="shared" ref="AJ7:AJ12" si="11">IF(ISNUMBER(Z7),((AI7/(AI7+$X$7))^(1/2)/AG7),"--")</f>
        <v>0.89905456453242694</v>
      </c>
      <c r="AK7" s="11">
        <f t="shared" ref="AK7:AK12" si="12">IF(ISNUMBER(Z7),AJ7*AE7,"--")</f>
        <v>109.05531867778339</v>
      </c>
      <c r="AL7" s="61">
        <f>SLOPE(Z7:Z12,AK7:AK12)</f>
        <v>0.13728112852247762</v>
      </c>
      <c r="AM7" s="12">
        <f>INTERCEPT(Z7:Z12,AK7:AK12)</f>
        <v>-1.6832858984408006E-2</v>
      </c>
      <c r="AN7" s="10"/>
      <c r="AO7" s="9"/>
      <c r="AP7" s="30"/>
      <c r="AQ7" s="42"/>
    </row>
    <row r="8" spans="2:43" x14ac:dyDescent="0.25">
      <c r="E8" s="73"/>
      <c r="F8" s="56"/>
      <c r="G8" s="58"/>
      <c r="H8" s="58"/>
      <c r="I8" s="66"/>
      <c r="N8" s="65">
        <v>1</v>
      </c>
      <c r="O8" s="19" t="str">
        <f t="shared" si="0"/>
        <v>--</v>
      </c>
      <c r="P8" s="1" t="str">
        <f t="shared" si="1"/>
        <v>--</v>
      </c>
      <c r="Q8" s="3" t="str">
        <f t="shared" si="2"/>
        <v>--</v>
      </c>
      <c r="R8" s="19" t="str">
        <f t="shared" si="3"/>
        <v>--</v>
      </c>
      <c r="S8" s="19" t="str">
        <f t="shared" si="4"/>
        <v>--</v>
      </c>
      <c r="T8" s="19" t="str">
        <f t="shared" si="5"/>
        <v>--</v>
      </c>
      <c r="U8" s="19" t="str">
        <f t="shared" si="6"/>
        <v>--</v>
      </c>
      <c r="V8" s="19" t="str">
        <f t="shared" si="7"/>
        <v>--</v>
      </c>
      <c r="X8" s="8"/>
      <c r="Y8" s="61">
        <v>322.04840000000002</v>
      </c>
      <c r="Z8" s="61">
        <v>20.25</v>
      </c>
      <c r="AA8" s="61">
        <v>26.92</v>
      </c>
      <c r="AB8" s="61">
        <v>20.3</v>
      </c>
      <c r="AC8" s="61"/>
      <c r="AD8" s="30" t="str">
        <f t="shared" si="8"/>
        <v>--</v>
      </c>
      <c r="AE8" s="61">
        <v>153.72999999999999</v>
      </c>
      <c r="AF8" s="10">
        <v>322.0486684</v>
      </c>
      <c r="AG8" s="61">
        <v>1</v>
      </c>
      <c r="AH8" s="30">
        <f t="shared" si="9"/>
        <v>0.8334144069441487</v>
      </c>
      <c r="AI8" s="10">
        <f t="shared" si="10"/>
        <v>322.0486684</v>
      </c>
      <c r="AJ8" s="11">
        <f t="shared" si="11"/>
        <v>0.95916367974252281</v>
      </c>
      <c r="AK8" s="11">
        <f t="shared" si="12"/>
        <v>147.45223248681802</v>
      </c>
      <c r="AL8" s="61"/>
      <c r="AM8" s="12"/>
      <c r="AN8" s="10"/>
      <c r="AO8" s="9"/>
      <c r="AP8" s="30"/>
      <c r="AQ8" s="42"/>
    </row>
    <row r="9" spans="2:43" x14ac:dyDescent="0.25">
      <c r="E9" s="73"/>
      <c r="F9" s="56"/>
      <c r="G9" s="58"/>
      <c r="H9" s="58"/>
      <c r="I9" s="66"/>
      <c r="N9" s="65">
        <v>1</v>
      </c>
      <c r="O9" s="19" t="str">
        <f t="shared" si="0"/>
        <v>--</v>
      </c>
      <c r="P9" s="1" t="str">
        <f t="shared" si="1"/>
        <v>--</v>
      </c>
      <c r="Q9" s="3" t="str">
        <f t="shared" si="2"/>
        <v>--</v>
      </c>
      <c r="R9" s="19" t="str">
        <f t="shared" si="3"/>
        <v>--</v>
      </c>
      <c r="S9" s="19" t="str">
        <f t="shared" si="4"/>
        <v>--</v>
      </c>
      <c r="T9" s="19" t="str">
        <f t="shared" si="5"/>
        <v>--</v>
      </c>
      <c r="U9" s="19" t="str">
        <f t="shared" si="6"/>
        <v>--</v>
      </c>
      <c r="V9" s="19" t="str">
        <f t="shared" si="7"/>
        <v>--</v>
      </c>
      <c r="X9" s="46" t="s">
        <v>30</v>
      </c>
      <c r="Y9" s="61">
        <v>622.02850000000001</v>
      </c>
      <c r="Z9" s="61">
        <v>27.28</v>
      </c>
      <c r="AA9" s="61">
        <v>36.26</v>
      </c>
      <c r="AB9" s="61">
        <v>27.35</v>
      </c>
      <c r="AC9" s="61"/>
      <c r="AD9" s="30" t="str">
        <f t="shared" si="8"/>
        <v>--</v>
      </c>
      <c r="AE9" s="61">
        <v>202.96</v>
      </c>
      <c r="AF9" s="10">
        <v>622.02950680000004</v>
      </c>
      <c r="AG9" s="61">
        <v>1</v>
      </c>
      <c r="AH9" s="30">
        <f t="shared" si="9"/>
        <v>1.618572734928331</v>
      </c>
      <c r="AI9" s="10">
        <f t="shared" si="10"/>
        <v>622.02950680000004</v>
      </c>
      <c r="AJ9" s="11">
        <f t="shared" si="11"/>
        <v>0.97822082464665894</v>
      </c>
      <c r="AK9" s="11">
        <f t="shared" si="12"/>
        <v>198.53969857028591</v>
      </c>
      <c r="AL9" s="49" t="s">
        <v>17</v>
      </c>
      <c r="AM9" s="50" t="s">
        <v>17</v>
      </c>
      <c r="AN9" s="10"/>
      <c r="AO9" s="9"/>
      <c r="AP9" s="30"/>
      <c r="AQ9" s="42"/>
    </row>
    <row r="10" spans="2:43" x14ac:dyDescent="0.25">
      <c r="B10" s="58"/>
      <c r="C10" s="58"/>
      <c r="D10" s="58"/>
      <c r="E10" s="73"/>
      <c r="F10" s="56"/>
      <c r="G10" s="58"/>
      <c r="H10" s="58"/>
      <c r="I10" s="66"/>
      <c r="N10" s="65">
        <v>1</v>
      </c>
      <c r="O10" s="19" t="str">
        <f t="shared" si="0"/>
        <v>--</v>
      </c>
      <c r="P10" s="1" t="str">
        <f t="shared" si="1"/>
        <v>--</v>
      </c>
      <c r="Q10" s="3" t="str">
        <f t="shared" si="2"/>
        <v>--</v>
      </c>
      <c r="R10" s="19" t="str">
        <f t="shared" si="3"/>
        <v>--</v>
      </c>
      <c r="S10" s="19" t="str">
        <f t="shared" si="4"/>
        <v>--</v>
      </c>
      <c r="T10" s="19" t="str">
        <f t="shared" si="5"/>
        <v>--</v>
      </c>
      <c r="U10" s="19" t="str">
        <f t="shared" si="6"/>
        <v>--</v>
      </c>
      <c r="V10" s="19" t="str">
        <f t="shared" si="7"/>
        <v>--</v>
      </c>
      <c r="X10" s="45">
        <v>0.99378</v>
      </c>
      <c r="Y10" s="61">
        <v>922.00829999999996</v>
      </c>
      <c r="Z10" s="61">
        <v>32.96</v>
      </c>
      <c r="AA10" s="61">
        <v>43.8</v>
      </c>
      <c r="AB10" s="61">
        <v>33.049999999999997</v>
      </c>
      <c r="AC10" s="61"/>
      <c r="AD10" s="30" t="str">
        <f t="shared" si="8"/>
        <v>--</v>
      </c>
      <c r="AE10" s="61">
        <v>243.64</v>
      </c>
      <c r="AF10" s="10">
        <v>922.01034519999996</v>
      </c>
      <c r="AG10" s="61">
        <v>1</v>
      </c>
      <c r="AH10" s="30">
        <f t="shared" si="9"/>
        <v>2.2181963691026803</v>
      </c>
      <c r="AI10" s="10">
        <f t="shared" si="10"/>
        <v>922.01034519999996</v>
      </c>
      <c r="AJ10" s="11">
        <f t="shared" si="11"/>
        <v>0.98514991550239872</v>
      </c>
      <c r="AK10" s="11">
        <f t="shared" si="12"/>
        <v>240.02192541300442</v>
      </c>
      <c r="AL10" s="7" t="s">
        <v>12</v>
      </c>
      <c r="AM10" s="28" t="s">
        <v>13</v>
      </c>
      <c r="AN10" s="10"/>
      <c r="AO10" s="9"/>
      <c r="AP10" s="30"/>
      <c r="AQ10" s="42"/>
    </row>
    <row r="11" spans="2:43" x14ac:dyDescent="0.25">
      <c r="E11" s="73"/>
      <c r="F11" s="56"/>
      <c r="G11" s="58"/>
      <c r="H11" s="58"/>
      <c r="I11" s="66"/>
      <c r="J11" s="66"/>
      <c r="K11" s="66"/>
      <c r="L11" s="67"/>
      <c r="M11" s="64"/>
      <c r="N11" s="65">
        <v>1</v>
      </c>
      <c r="O11" s="19" t="str">
        <f t="shared" si="0"/>
        <v>--</v>
      </c>
      <c r="P11" s="1" t="str">
        <f t="shared" si="1"/>
        <v>--</v>
      </c>
      <c r="Q11" s="3" t="str">
        <f t="shared" si="2"/>
        <v>--</v>
      </c>
      <c r="R11" s="19" t="str">
        <f t="shared" si="3"/>
        <v>--</v>
      </c>
      <c r="S11" s="19" t="str">
        <f t="shared" si="4"/>
        <v>--</v>
      </c>
      <c r="T11" s="19" t="str">
        <f t="shared" si="5"/>
        <v>--</v>
      </c>
      <c r="U11" s="19" t="str">
        <f t="shared" si="6"/>
        <v>--</v>
      </c>
      <c r="V11" s="19" t="str">
        <f t="shared" si="7"/>
        <v>--</v>
      </c>
      <c r="X11" s="8"/>
      <c r="Y11" s="61">
        <v>1221.9918</v>
      </c>
      <c r="Z11" s="61">
        <v>38.24</v>
      </c>
      <c r="AA11" s="61">
        <v>50.79</v>
      </c>
      <c r="AB11" s="61">
        <v>38.35</v>
      </c>
      <c r="AC11" s="61"/>
      <c r="AD11" s="30" t="str">
        <f t="shared" si="8"/>
        <v>--</v>
      </c>
      <c r="AE11" s="61">
        <v>282.2</v>
      </c>
      <c r="AF11" s="10">
        <v>1221.9911836000001</v>
      </c>
      <c r="AG11" s="61">
        <v>1</v>
      </c>
      <c r="AH11" s="30">
        <f t="shared" si="9"/>
        <v>-0.5044226244603579</v>
      </c>
      <c r="AI11" s="10">
        <f t="shared" si="10"/>
        <v>1221.9911836000001</v>
      </c>
      <c r="AJ11" s="11">
        <f t="shared" si="11"/>
        <v>0.9887340561403104</v>
      </c>
      <c r="AK11" s="11">
        <f t="shared" si="12"/>
        <v>279.02075064279558</v>
      </c>
      <c r="AL11" s="61">
        <f>SLOPE(AA7:AA12,AK7:AK12)</f>
        <v>0.18198409437094684</v>
      </c>
      <c r="AM11" s="12">
        <f>INTERCEPT(AA7:AA12,AK7:AK12)</f>
        <v>7.6225403823791282E-2</v>
      </c>
      <c r="AN11" s="10"/>
      <c r="AO11" s="9"/>
      <c r="AP11" s="30"/>
      <c r="AQ11" s="42"/>
    </row>
    <row r="12" spans="2:43" x14ac:dyDescent="0.25">
      <c r="E12" s="73"/>
      <c r="F12" s="56"/>
      <c r="G12" s="58"/>
      <c r="H12" s="58"/>
      <c r="I12" s="66"/>
      <c r="J12" s="66"/>
      <c r="K12" s="66"/>
      <c r="L12" s="67"/>
      <c r="M12" s="64"/>
      <c r="N12" s="65">
        <v>1</v>
      </c>
      <c r="O12" s="19" t="str">
        <f t="shared" si="0"/>
        <v>--</v>
      </c>
      <c r="P12" s="1" t="str">
        <f t="shared" si="1"/>
        <v>--</v>
      </c>
      <c r="Q12" s="3" t="str">
        <f t="shared" si="2"/>
        <v>--</v>
      </c>
      <c r="R12" s="19" t="str">
        <f t="shared" si="3"/>
        <v>--</v>
      </c>
      <c r="S12" s="19" t="str">
        <f t="shared" si="4"/>
        <v>--</v>
      </c>
      <c r="T12" s="19" t="str">
        <f t="shared" si="5"/>
        <v>--</v>
      </c>
      <c r="U12" s="19" t="str">
        <f t="shared" si="6"/>
        <v>--</v>
      </c>
      <c r="V12" s="19" t="str">
        <f t="shared" si="7"/>
        <v>--</v>
      </c>
      <c r="X12" s="46"/>
      <c r="Y12" s="61">
        <v>1521.9478999999999</v>
      </c>
      <c r="Z12" s="61"/>
      <c r="AA12" s="61"/>
      <c r="AB12" s="61"/>
      <c r="AC12" s="61"/>
      <c r="AD12" s="30" t="str">
        <f t="shared" si="8"/>
        <v>--</v>
      </c>
      <c r="AE12" s="61">
        <v>316.95999999999998</v>
      </c>
      <c r="AF12" s="10">
        <v>1521.9720219999999</v>
      </c>
      <c r="AG12" s="61">
        <v>1</v>
      </c>
      <c r="AH12" s="30">
        <f t="shared" si="9"/>
        <v>15.849174394372637</v>
      </c>
      <c r="AI12" s="10">
        <f t="shared" si="10"/>
        <v>1521.9720219999999</v>
      </c>
      <c r="AJ12" s="11" t="str">
        <f t="shared" si="11"/>
        <v>--</v>
      </c>
      <c r="AK12" s="11" t="str">
        <f t="shared" si="12"/>
        <v>--</v>
      </c>
      <c r="AL12" s="61"/>
      <c r="AM12" s="12"/>
      <c r="AN12" s="10"/>
      <c r="AO12" s="9"/>
      <c r="AP12" s="30"/>
      <c r="AQ12" s="42"/>
    </row>
    <row r="13" spans="2:43" x14ac:dyDescent="0.25">
      <c r="B13" s="58"/>
      <c r="C13" s="58"/>
      <c r="D13" s="58"/>
      <c r="E13" s="73"/>
      <c r="F13" s="56"/>
      <c r="G13" s="58"/>
      <c r="H13" s="58"/>
      <c r="I13" s="66"/>
      <c r="J13" s="66"/>
      <c r="K13" s="66"/>
      <c r="L13" s="67"/>
      <c r="M13" s="64"/>
      <c r="N13" s="65">
        <v>1</v>
      </c>
      <c r="O13" s="19" t="str">
        <f t="shared" si="0"/>
        <v>--</v>
      </c>
      <c r="P13" s="1" t="str">
        <f t="shared" si="1"/>
        <v>--</v>
      </c>
      <c r="Q13" s="3" t="str">
        <f t="shared" si="2"/>
        <v>--</v>
      </c>
      <c r="R13" s="19" t="str">
        <f t="shared" si="3"/>
        <v>--</v>
      </c>
      <c r="S13" s="19" t="str">
        <f t="shared" si="4"/>
        <v>--</v>
      </c>
      <c r="T13" s="19" t="str">
        <f t="shared" si="5"/>
        <v>--</v>
      </c>
      <c r="U13" s="19" t="str">
        <f t="shared" si="6"/>
        <v>--</v>
      </c>
      <c r="V13" s="19" t="str">
        <f t="shared" si="7"/>
        <v>--</v>
      </c>
      <c r="X13" s="45"/>
      <c r="Y13" s="61"/>
      <c r="Z13" s="61"/>
      <c r="AA13" s="61"/>
      <c r="AB13" s="61"/>
      <c r="AC13" s="61"/>
      <c r="AD13" s="30"/>
      <c r="AE13" s="61"/>
      <c r="AF13" s="61"/>
      <c r="AG13" s="61"/>
      <c r="AH13" s="30"/>
      <c r="AI13" s="10"/>
      <c r="AJ13" s="11"/>
      <c r="AK13" s="11"/>
      <c r="AL13" s="51" t="s">
        <v>18</v>
      </c>
      <c r="AM13" s="52" t="s">
        <v>18</v>
      </c>
      <c r="AN13" s="10"/>
      <c r="AO13" s="9"/>
      <c r="AP13" s="30"/>
      <c r="AQ13" s="42"/>
    </row>
    <row r="14" spans="2:43" x14ac:dyDescent="0.25">
      <c r="E14" s="73"/>
      <c r="F14" s="56"/>
      <c r="G14" s="58"/>
      <c r="H14" s="58"/>
      <c r="I14" s="66"/>
      <c r="J14" s="66"/>
      <c r="K14" s="66"/>
      <c r="L14" s="67"/>
      <c r="M14" s="64"/>
      <c r="N14" s="65">
        <v>1</v>
      </c>
      <c r="O14" s="19" t="str">
        <f t="shared" si="0"/>
        <v>--</v>
      </c>
      <c r="P14" s="1" t="str">
        <f t="shared" si="1"/>
        <v>--</v>
      </c>
      <c r="Q14" s="3" t="str">
        <f t="shared" si="2"/>
        <v>--</v>
      </c>
      <c r="R14" s="19" t="str">
        <f t="shared" si="3"/>
        <v>--</v>
      </c>
      <c r="S14" s="19" t="str">
        <f t="shared" si="4"/>
        <v>--</v>
      </c>
      <c r="T14" s="19" t="str">
        <f t="shared" si="5"/>
        <v>--</v>
      </c>
      <c r="U14" s="19" t="str">
        <f t="shared" si="6"/>
        <v>--</v>
      </c>
      <c r="V14" s="19" t="str">
        <f t="shared" si="7"/>
        <v>--</v>
      </c>
      <c r="X14" s="8"/>
      <c r="Y14" s="61"/>
      <c r="Z14" s="61"/>
      <c r="AA14" s="61"/>
      <c r="AB14" s="61"/>
      <c r="AC14" s="61"/>
      <c r="AD14" s="30"/>
      <c r="AE14" s="61"/>
      <c r="AF14" s="61"/>
      <c r="AG14" s="61"/>
      <c r="AH14" s="30"/>
      <c r="AI14" s="10"/>
      <c r="AJ14" s="11"/>
      <c r="AK14" s="11"/>
      <c r="AL14" s="7" t="s">
        <v>12</v>
      </c>
      <c r="AM14" s="28" t="s">
        <v>13</v>
      </c>
      <c r="AN14" s="10"/>
      <c r="AO14" s="9"/>
      <c r="AP14" s="30"/>
      <c r="AQ14" s="42"/>
    </row>
    <row r="15" spans="2:43" ht="15" customHeight="1" x14ac:dyDescent="0.25">
      <c r="C15" s="58"/>
      <c r="D15" s="58" t="s">
        <v>94</v>
      </c>
      <c r="E15" s="73" t="s">
        <v>37</v>
      </c>
      <c r="F15" s="63" t="s">
        <v>38</v>
      </c>
      <c r="G15" s="58">
        <v>162.11250000000001</v>
      </c>
      <c r="H15" s="58" t="s">
        <v>167</v>
      </c>
      <c r="I15" s="66">
        <v>16.829999999999998</v>
      </c>
      <c r="J15" s="66">
        <v>22.39</v>
      </c>
      <c r="K15" s="66">
        <v>16.87</v>
      </c>
      <c r="L15" s="67"/>
      <c r="M15" s="64">
        <v>162.11301259999999</v>
      </c>
      <c r="N15" s="65">
        <v>1</v>
      </c>
      <c r="O15" s="19">
        <f t="shared" si="0"/>
        <v>3.161991698000818</v>
      </c>
      <c r="P15" s="1">
        <f t="shared" si="1"/>
        <v>162.11250000000001</v>
      </c>
      <c r="Q15" s="3">
        <f t="shared" si="2"/>
        <v>0.92341280582675622</v>
      </c>
      <c r="R15" s="19">
        <f t="shared" si="3"/>
        <v>132.8958849598807</v>
      </c>
      <c r="S15" s="19">
        <f t="shared" si="4"/>
        <v>132.78337923381878</v>
      </c>
      <c r="T15" s="19">
        <f t="shared" si="5"/>
        <v>132.79651593867675</v>
      </c>
      <c r="U15" s="19">
        <f t="shared" si="6"/>
        <v>132.82526004412543</v>
      </c>
      <c r="V15" s="19">
        <f t="shared" si="7"/>
        <v>4.6312464256681417E-2</v>
      </c>
      <c r="X15" s="46"/>
      <c r="Y15" s="61"/>
      <c r="Z15" s="61"/>
      <c r="AA15" s="61"/>
      <c r="AB15" s="61"/>
      <c r="AC15" s="61"/>
      <c r="AD15" s="30"/>
      <c r="AE15" s="61"/>
      <c r="AF15" s="61"/>
      <c r="AG15" s="61"/>
      <c r="AH15" s="30"/>
      <c r="AI15" s="10"/>
      <c r="AJ15" s="11"/>
      <c r="AK15" s="11"/>
      <c r="AL15" s="61">
        <f>SLOPE(AB7:AB12,AK7:AK12)</f>
        <v>0.13760530956867156</v>
      </c>
      <c r="AM15" s="12">
        <f>INTERCEPT(AB7:AB12,AK7:AK12)</f>
        <v>-3.9891572303680789E-3</v>
      </c>
      <c r="AN15" s="10"/>
      <c r="AO15" s="9"/>
      <c r="AP15" s="30"/>
      <c r="AQ15" s="42"/>
    </row>
    <row r="16" spans="2:43" s="63" customFormat="1" ht="15.75" thickBot="1" x14ac:dyDescent="0.3">
      <c r="B16" s="58" t="s">
        <v>173</v>
      </c>
      <c r="C16" s="72" t="s">
        <v>92</v>
      </c>
      <c r="D16" s="72" t="s">
        <v>93</v>
      </c>
      <c r="E16" s="73" t="s">
        <v>39</v>
      </c>
      <c r="F16" s="63" t="s">
        <v>38</v>
      </c>
      <c r="G16" s="58">
        <v>162.11330000000001</v>
      </c>
      <c r="H16" s="58" t="s">
        <v>167</v>
      </c>
      <c r="I16" s="66">
        <v>16.84</v>
      </c>
      <c r="J16" s="66">
        <v>22.4</v>
      </c>
      <c r="K16" s="66">
        <v>16.87</v>
      </c>
      <c r="L16" s="67"/>
      <c r="M16" s="64">
        <v>162.11301259999999</v>
      </c>
      <c r="N16" s="65">
        <v>1</v>
      </c>
      <c r="O16" s="67">
        <f t="shared" si="0"/>
        <v>-1.7728373275510492</v>
      </c>
      <c r="P16" s="65">
        <f t="shared" si="1"/>
        <v>162.11330000000001</v>
      </c>
      <c r="Q16" s="66">
        <f t="shared" si="2"/>
        <v>0.9234131414609017</v>
      </c>
      <c r="R16" s="67">
        <f t="shared" si="3"/>
        <v>132.97472141602822</v>
      </c>
      <c r="S16" s="67">
        <f t="shared" si="4"/>
        <v>132.84283830810281</v>
      </c>
      <c r="T16" s="67">
        <f t="shared" si="5"/>
        <v>132.79646767095872</v>
      </c>
      <c r="U16" s="67">
        <f t="shared" si="6"/>
        <v>132.8713424650299</v>
      </c>
      <c r="V16" s="67">
        <f t="shared" si="7"/>
        <v>6.9602848755286634E-2</v>
      </c>
      <c r="X16" s="47"/>
      <c r="Y16" s="13"/>
      <c r="Z16" s="13"/>
      <c r="AA16" s="13"/>
      <c r="AB16" s="13"/>
      <c r="AC16" s="13"/>
      <c r="AD16" s="31"/>
      <c r="AE16" s="13"/>
      <c r="AF16" s="13"/>
      <c r="AG16" s="13"/>
      <c r="AH16" s="31"/>
      <c r="AI16" s="14"/>
      <c r="AJ16" s="15"/>
      <c r="AK16" s="15"/>
      <c r="AL16" s="13"/>
      <c r="AM16" s="16"/>
      <c r="AN16" s="10"/>
      <c r="AO16" s="61"/>
      <c r="AP16" s="30"/>
      <c r="AQ16" s="42"/>
    </row>
    <row r="17" spans="2:43" x14ac:dyDescent="0.25">
      <c r="B17" s="58" t="s">
        <v>173</v>
      </c>
      <c r="C17" s="72" t="s">
        <v>92</v>
      </c>
      <c r="D17" s="72" t="s">
        <v>95</v>
      </c>
      <c r="E17" s="80" t="s">
        <v>163</v>
      </c>
      <c r="F17" s="20" t="s">
        <v>40</v>
      </c>
      <c r="G17" s="58">
        <v>204.1234</v>
      </c>
      <c r="H17" s="58" t="s">
        <v>167</v>
      </c>
      <c r="I17" s="66">
        <v>18.440000000000001</v>
      </c>
      <c r="J17" s="66">
        <v>24.53</v>
      </c>
      <c r="K17" s="66">
        <v>18.5</v>
      </c>
      <c r="L17" s="67"/>
      <c r="M17" s="64">
        <v>204.1235768</v>
      </c>
      <c r="N17" s="65">
        <v>1</v>
      </c>
      <c r="O17" s="19">
        <f t="shared" si="0"/>
        <v>0.86614198498268347</v>
      </c>
      <c r="P17" s="1">
        <f t="shared" si="1"/>
        <v>204.1234</v>
      </c>
      <c r="Q17" s="3">
        <f t="shared" si="2"/>
        <v>0.9377372844743197</v>
      </c>
      <c r="R17" s="19">
        <f t="shared" si="3"/>
        <v>143.37226780714795</v>
      </c>
      <c r="S17" s="19">
        <f t="shared" si="4"/>
        <v>143.2950832316759</v>
      </c>
      <c r="T17" s="19">
        <f t="shared" si="5"/>
        <v>143.39994662133637</v>
      </c>
      <c r="U17" s="19">
        <f t="shared" si="6"/>
        <v>143.35576588672009</v>
      </c>
      <c r="V17" s="19">
        <f t="shared" si="7"/>
        <v>3.7908789393943404E-2</v>
      </c>
      <c r="X17" s="71"/>
      <c r="Y17" s="61"/>
      <c r="Z17" s="61"/>
      <c r="AA17" s="61"/>
      <c r="AB17" s="61"/>
      <c r="AC17" s="61"/>
      <c r="AD17" s="30"/>
      <c r="AE17" s="61"/>
      <c r="AF17" s="61"/>
      <c r="AG17" s="61"/>
      <c r="AH17" s="30"/>
      <c r="AI17" s="10"/>
      <c r="AJ17" s="11"/>
      <c r="AK17" s="11"/>
      <c r="AL17" s="61"/>
      <c r="AM17" s="61"/>
      <c r="AN17" s="10"/>
      <c r="AO17" s="9"/>
      <c r="AP17" s="30"/>
      <c r="AQ17" s="42"/>
    </row>
    <row r="18" spans="2:43" x14ac:dyDescent="0.25">
      <c r="B18" s="58" t="s">
        <v>173</v>
      </c>
      <c r="C18" s="72" t="s">
        <v>92</v>
      </c>
      <c r="D18" s="72" t="s">
        <v>96</v>
      </c>
      <c r="E18" s="80" t="s">
        <v>141</v>
      </c>
      <c r="F18" s="20" t="s">
        <v>41</v>
      </c>
      <c r="G18" s="58">
        <v>218.14019999999999</v>
      </c>
      <c r="H18" s="58" t="s">
        <v>167</v>
      </c>
      <c r="I18" s="66">
        <v>19.190000000000001</v>
      </c>
      <c r="J18" s="66">
        <v>25.52</v>
      </c>
      <c r="K18" s="66">
        <v>19.25</v>
      </c>
      <c r="L18" s="67"/>
      <c r="M18" s="64">
        <v>218.13922600000001</v>
      </c>
      <c r="N18" s="65">
        <v>1</v>
      </c>
      <c r="O18" s="19">
        <f t="shared" si="0"/>
        <v>-4.4650383053305296</v>
      </c>
      <c r="P18" s="1">
        <f t="shared" si="1"/>
        <v>218.14019999999999</v>
      </c>
      <c r="Q18" s="3">
        <f t="shared" si="2"/>
        <v>0.94139341293448142</v>
      </c>
      <c r="R18" s="19">
        <f t="shared" si="3"/>
        <v>148.61880374592937</v>
      </c>
      <c r="S18" s="19">
        <f t="shared" si="4"/>
        <v>148.51726830769636</v>
      </c>
      <c r="T18" s="19">
        <f t="shared" si="5"/>
        <v>148.63270307391946</v>
      </c>
      <c r="U18" s="19">
        <f t="shared" si="6"/>
        <v>148.58959170918175</v>
      </c>
      <c r="V18" s="19">
        <f t="shared" si="7"/>
        <v>4.2410965271761504E-2</v>
      </c>
      <c r="AN18" s="42"/>
      <c r="AO18" s="42"/>
      <c r="AP18" s="42"/>
      <c r="AQ18" s="42"/>
    </row>
    <row r="19" spans="2:43" x14ac:dyDescent="0.25">
      <c r="B19" s="58" t="s">
        <v>173</v>
      </c>
      <c r="C19" s="72" t="s">
        <v>92</v>
      </c>
      <c r="D19" s="72" t="s">
        <v>97</v>
      </c>
      <c r="E19" s="80" t="s">
        <v>139</v>
      </c>
      <c r="F19" s="20" t="s">
        <v>43</v>
      </c>
      <c r="G19" s="61">
        <v>232.15520000000001</v>
      </c>
      <c r="H19" s="58" t="s">
        <v>167</v>
      </c>
      <c r="I19" s="66">
        <v>20.04</v>
      </c>
      <c r="J19" s="32">
        <v>26.64</v>
      </c>
      <c r="K19" s="32">
        <v>20.09</v>
      </c>
      <c r="L19" s="33"/>
      <c r="M19" s="64">
        <v>232.15487519999999</v>
      </c>
      <c r="N19" s="65">
        <v>1</v>
      </c>
      <c r="O19" s="19">
        <f t="shared" si="0"/>
        <v>-1.3990660318278643</v>
      </c>
      <c r="P19" s="1">
        <f t="shared" si="1"/>
        <v>232.15520000000001</v>
      </c>
      <c r="Q19" s="3">
        <f t="shared" si="2"/>
        <v>0.94464323948468187</v>
      </c>
      <c r="R19" s="19">
        <f t="shared" si="3"/>
        <v>154.66202564138072</v>
      </c>
      <c r="S19" s="19">
        <f t="shared" si="4"/>
        <v>154.52136425485722</v>
      </c>
      <c r="T19" s="19">
        <f t="shared" si="5"/>
        <v>154.58350531562766</v>
      </c>
      <c r="U19" s="19">
        <f t="shared" si="6"/>
        <v>154.58896507062187</v>
      </c>
      <c r="V19" s="19">
        <f t="shared" si="7"/>
        <v>4.5597985500815535E-2</v>
      </c>
    </row>
    <row r="20" spans="2:43" x14ac:dyDescent="0.25">
      <c r="B20" s="58" t="s">
        <v>173</v>
      </c>
      <c r="C20" s="72" t="s">
        <v>130</v>
      </c>
      <c r="D20" s="72" t="s">
        <v>107</v>
      </c>
      <c r="E20" s="80" t="s">
        <v>140</v>
      </c>
      <c r="F20" s="20" t="s">
        <v>43</v>
      </c>
      <c r="G20" s="58">
        <v>232.15469999999999</v>
      </c>
      <c r="H20" s="58" t="s">
        <v>167</v>
      </c>
      <c r="I20" s="66">
        <v>19.920000000000002</v>
      </c>
      <c r="J20" s="66">
        <v>26.47</v>
      </c>
      <c r="K20" s="66">
        <v>19.96</v>
      </c>
      <c r="L20" s="67"/>
      <c r="M20" s="64">
        <v>232.15487519999999</v>
      </c>
      <c r="N20" s="65">
        <v>1</v>
      </c>
      <c r="O20" s="19">
        <f t="shared" si="0"/>
        <v>0.7546686230479005</v>
      </c>
      <c r="P20" s="1">
        <f t="shared" si="1"/>
        <v>232.15469999999999</v>
      </c>
      <c r="Q20" s="3">
        <f t="shared" si="2"/>
        <v>0.94464312997793476</v>
      </c>
      <c r="R20" s="19">
        <f t="shared" si="3"/>
        <v>153.73670080274002</v>
      </c>
      <c r="S20" s="19">
        <f t="shared" si="4"/>
        <v>153.53249277336607</v>
      </c>
      <c r="T20" s="19">
        <f t="shared" si="5"/>
        <v>153.58343022946423</v>
      </c>
      <c r="U20" s="19">
        <f t="shared" si="6"/>
        <v>153.61754126852344</v>
      </c>
      <c r="V20" s="19">
        <f t="shared" si="7"/>
        <v>6.9192351918844E-2</v>
      </c>
    </row>
    <row r="21" spans="2:43" x14ac:dyDescent="0.25">
      <c r="B21" s="58" t="s">
        <v>173</v>
      </c>
      <c r="C21" s="72"/>
      <c r="D21" s="72" t="s">
        <v>108</v>
      </c>
      <c r="E21" s="81" t="s">
        <v>135</v>
      </c>
      <c r="F21" s="63" t="s">
        <v>44</v>
      </c>
      <c r="G21" s="58">
        <v>244.1559</v>
      </c>
      <c r="H21" s="58" t="s">
        <v>167</v>
      </c>
      <c r="I21" s="66">
        <v>20.68</v>
      </c>
      <c r="J21" s="66">
        <v>27.47</v>
      </c>
      <c r="K21" s="66">
        <v>20.73</v>
      </c>
      <c r="L21" s="67"/>
      <c r="M21" s="64">
        <v>244.15487519999999</v>
      </c>
      <c r="N21" s="65">
        <v>1</v>
      </c>
      <c r="O21" s="19">
        <f t="shared" si="0"/>
        <v>-4.1973358065076765</v>
      </c>
      <c r="P21" s="1">
        <f t="shared" si="1"/>
        <v>244.1559</v>
      </c>
      <c r="Q21" s="3">
        <f t="shared" si="2"/>
        <v>0.9471523247346455</v>
      </c>
      <c r="R21" s="19">
        <f t="shared" si="3"/>
        <v>159.17440028167516</v>
      </c>
      <c r="S21" s="19">
        <f t="shared" si="4"/>
        <v>158.92734074196909</v>
      </c>
      <c r="T21" s="19">
        <f t="shared" si="5"/>
        <v>159.0844921356821</v>
      </c>
      <c r="U21" s="19">
        <f t="shared" si="6"/>
        <v>159.06207771977543</v>
      </c>
      <c r="V21" s="19">
        <f t="shared" si="7"/>
        <v>7.861435468891001E-2</v>
      </c>
      <c r="AM21" s="27"/>
    </row>
    <row r="22" spans="2:43" s="63" customFormat="1" x14ac:dyDescent="0.25">
      <c r="B22" s="58" t="s">
        <v>173</v>
      </c>
      <c r="C22" s="72"/>
      <c r="D22" s="72" t="s">
        <v>156</v>
      </c>
      <c r="E22" s="81" t="s">
        <v>155</v>
      </c>
      <c r="F22" s="63" t="s">
        <v>44</v>
      </c>
      <c r="G22" s="58">
        <v>244.15610000000001</v>
      </c>
      <c r="H22" s="58" t="s">
        <v>167</v>
      </c>
      <c r="I22" s="58">
        <v>20.76</v>
      </c>
      <c r="J22" s="58">
        <v>27.58</v>
      </c>
      <c r="K22" s="66">
        <v>20.8</v>
      </c>
      <c r="L22" s="67"/>
      <c r="M22" s="64">
        <v>244.15487519999999</v>
      </c>
      <c r="N22" s="65">
        <v>1</v>
      </c>
      <c r="O22" s="67">
        <f t="shared" si="0"/>
        <v>-5.0164879935889655</v>
      </c>
      <c r="P22" s="65">
        <f t="shared" si="1"/>
        <v>244.15610000000001</v>
      </c>
      <c r="Q22" s="66">
        <f t="shared" si="2"/>
        <v>0.94715236465350205</v>
      </c>
      <c r="R22" s="67">
        <f t="shared" si="3"/>
        <v>159.78965444766143</v>
      </c>
      <c r="S22" s="67">
        <f t="shared" si="4"/>
        <v>159.56550848314646</v>
      </c>
      <c r="T22" s="67">
        <f t="shared" si="5"/>
        <v>159.62157040259837</v>
      </c>
      <c r="U22" s="67">
        <f t="shared" ref="U22:U54" si="13">IF(ISNUMBER(R22:R22),AVERAGE(R22:T22),"--")</f>
        <v>159.65891111113541</v>
      </c>
      <c r="V22" s="67">
        <f t="shared" si="7"/>
        <v>7.3058989669089178E-2</v>
      </c>
      <c r="AD22" s="53"/>
      <c r="AM22" s="27"/>
    </row>
    <row r="23" spans="2:43" x14ac:dyDescent="0.25">
      <c r="B23" s="58" t="s">
        <v>173</v>
      </c>
      <c r="C23" s="72" t="s">
        <v>130</v>
      </c>
      <c r="D23" s="72" t="s">
        <v>106</v>
      </c>
      <c r="E23" s="80" t="s">
        <v>45</v>
      </c>
      <c r="F23" s="20" t="s">
        <v>46</v>
      </c>
      <c r="G23" s="61">
        <v>246.17169999999999</v>
      </c>
      <c r="H23" s="58" t="s">
        <v>167</v>
      </c>
      <c r="I23" s="66">
        <v>20.79</v>
      </c>
      <c r="J23" s="32">
        <v>27.65</v>
      </c>
      <c r="K23" s="32">
        <v>20.84</v>
      </c>
      <c r="L23" s="33"/>
      <c r="M23" s="41">
        <v>246.17052440000001</v>
      </c>
      <c r="N23" s="65">
        <v>1</v>
      </c>
      <c r="O23" s="67">
        <f t="shared" si="0"/>
        <v>-4.7755514306491387</v>
      </c>
      <c r="P23" s="65">
        <f t="shared" si="1"/>
        <v>246.17169999999999</v>
      </c>
      <c r="Q23" s="66">
        <f t="shared" si="2"/>
        <v>0.94755162493883471</v>
      </c>
      <c r="R23" s="67">
        <f t="shared" si="3"/>
        <v>159.95295110083407</v>
      </c>
      <c r="S23" s="67">
        <f t="shared" si="4"/>
        <v>159.90421385979312</v>
      </c>
      <c r="T23" s="67">
        <f t="shared" si="5"/>
        <v>159.86108864940218</v>
      </c>
      <c r="U23" s="67">
        <f t="shared" si="13"/>
        <v>159.90608453667645</v>
      </c>
      <c r="V23" s="67">
        <f t="shared" si="7"/>
        <v>2.8741737791165352E-2</v>
      </c>
      <c r="AM23" s="27"/>
    </row>
    <row r="24" spans="2:43" x14ac:dyDescent="0.25">
      <c r="B24" s="58" t="s">
        <v>173</v>
      </c>
      <c r="C24" s="72" t="s">
        <v>92</v>
      </c>
      <c r="D24" s="72" t="s">
        <v>98</v>
      </c>
      <c r="E24" s="81" t="s">
        <v>47</v>
      </c>
      <c r="F24" s="20" t="s">
        <v>46</v>
      </c>
      <c r="G24" s="58">
        <v>246.17140000000001</v>
      </c>
      <c r="H24" s="58" t="s">
        <v>167</v>
      </c>
      <c r="I24" s="66">
        <v>20.91</v>
      </c>
      <c r="J24" s="66">
        <v>27.83</v>
      </c>
      <c r="K24" s="66">
        <v>20.97</v>
      </c>
      <c r="L24" s="67"/>
      <c r="M24" s="64">
        <v>246.17052440000001</v>
      </c>
      <c r="N24" s="65">
        <v>1</v>
      </c>
      <c r="O24" s="67">
        <f t="shared" si="0"/>
        <v>-3.5568840019927728</v>
      </c>
      <c r="P24" s="65">
        <f t="shared" si="1"/>
        <v>246.17140000000001</v>
      </c>
      <c r="Q24" s="66">
        <f t="shared" si="2"/>
        <v>0.94755156596253509</v>
      </c>
      <c r="R24" s="67">
        <f t="shared" si="3"/>
        <v>160.87546355629129</v>
      </c>
      <c r="S24" s="67">
        <f t="shared" si="4"/>
        <v>160.94806930349847</v>
      </c>
      <c r="T24" s="67">
        <f t="shared" si="5"/>
        <v>160.8581218975072</v>
      </c>
      <c r="U24" s="67">
        <f t="shared" si="13"/>
        <v>160.89388491909901</v>
      </c>
      <c r="V24" s="67">
        <f t="shared" si="7"/>
        <v>2.9658945185115478E-2</v>
      </c>
      <c r="AM24" s="27"/>
    </row>
    <row r="25" spans="2:43" x14ac:dyDescent="0.25">
      <c r="B25" s="58" t="s">
        <v>173</v>
      </c>
      <c r="C25" s="72" t="s">
        <v>138</v>
      </c>
      <c r="D25" s="72" t="s">
        <v>119</v>
      </c>
      <c r="E25" s="81" t="s">
        <v>137</v>
      </c>
      <c r="F25" s="20" t="s">
        <v>46</v>
      </c>
      <c r="G25" s="58">
        <v>246.17150000000001</v>
      </c>
      <c r="H25" s="58" t="s">
        <v>167</v>
      </c>
      <c r="I25" s="66">
        <v>20.62</v>
      </c>
      <c r="J25" s="66">
        <v>27.42</v>
      </c>
      <c r="K25" s="66">
        <v>20.66</v>
      </c>
      <c r="L25" s="67"/>
      <c r="M25" s="64">
        <v>246.17052440000001</v>
      </c>
      <c r="N25" s="65">
        <v>1</v>
      </c>
      <c r="O25" s="67">
        <f t="shared" si="0"/>
        <v>-3.9631064782500469</v>
      </c>
      <c r="P25" s="65">
        <f t="shared" si="1"/>
        <v>246.17150000000001</v>
      </c>
      <c r="Q25" s="66">
        <f t="shared" si="2"/>
        <v>0.94755158562131636</v>
      </c>
      <c r="R25" s="67">
        <f t="shared" si="3"/>
        <v>158.6460792235228</v>
      </c>
      <c r="S25" s="67">
        <f t="shared" si="4"/>
        <v>158.57041795047348</v>
      </c>
      <c r="T25" s="67">
        <f t="shared" si="5"/>
        <v>158.48060151373215</v>
      </c>
      <c r="U25" s="67">
        <f t="shared" si="13"/>
        <v>158.56569956257616</v>
      </c>
      <c r="V25" s="67">
        <f t="shared" si="7"/>
        <v>5.2243138221980068E-2</v>
      </c>
      <c r="AM25" s="27"/>
    </row>
    <row r="26" spans="2:43" x14ac:dyDescent="0.25">
      <c r="B26" s="75" t="s">
        <v>170</v>
      </c>
      <c r="C26" s="72" t="s">
        <v>116</v>
      </c>
      <c r="D26" s="72" t="s">
        <v>109</v>
      </c>
      <c r="E26" s="81" t="s">
        <v>48</v>
      </c>
      <c r="F26" s="20" t="s">
        <v>49</v>
      </c>
      <c r="G26" s="59"/>
      <c r="H26" s="58"/>
      <c r="I26" s="66"/>
      <c r="J26" s="32"/>
      <c r="K26" s="32"/>
      <c r="L26" s="33"/>
      <c r="M26" s="41">
        <v>248.11340680000001</v>
      </c>
      <c r="N26" s="65">
        <v>1</v>
      </c>
      <c r="O26" s="67" t="str">
        <f t="shared" si="0"/>
        <v>--</v>
      </c>
      <c r="P26" s="65" t="str">
        <f t="shared" si="1"/>
        <v>--</v>
      </c>
      <c r="Q26" s="66" t="str">
        <f t="shared" si="2"/>
        <v>--</v>
      </c>
      <c r="R26" s="67" t="str">
        <f t="shared" si="3"/>
        <v>--</v>
      </c>
      <c r="S26" s="67" t="str">
        <f t="shared" si="4"/>
        <v>--</v>
      </c>
      <c r="T26" s="67" t="str">
        <f t="shared" si="5"/>
        <v>--</v>
      </c>
      <c r="U26" s="67" t="str">
        <f t="shared" si="13"/>
        <v>--</v>
      </c>
      <c r="V26" s="67" t="str">
        <f t="shared" si="7"/>
        <v>--</v>
      </c>
    </row>
    <row r="27" spans="2:43" x14ac:dyDescent="0.25">
      <c r="B27" s="76" t="s">
        <v>143</v>
      </c>
      <c r="C27" s="72" t="s">
        <v>117</v>
      </c>
      <c r="D27" s="72" t="s">
        <v>111</v>
      </c>
      <c r="E27" s="81" t="s">
        <v>50</v>
      </c>
      <c r="F27" s="20" t="s">
        <v>51</v>
      </c>
      <c r="G27" s="58"/>
      <c r="H27" s="58"/>
      <c r="I27" s="66"/>
      <c r="J27" s="66"/>
      <c r="K27" s="66"/>
      <c r="L27" s="67"/>
      <c r="M27" s="64">
        <v>248.14979020000001</v>
      </c>
      <c r="N27" s="65">
        <v>1</v>
      </c>
      <c r="O27" s="67" t="str">
        <f t="shared" si="0"/>
        <v>--</v>
      </c>
      <c r="P27" s="65" t="str">
        <f t="shared" si="1"/>
        <v>--</v>
      </c>
      <c r="Q27" s="66" t="str">
        <f t="shared" si="2"/>
        <v>--</v>
      </c>
      <c r="R27" s="67" t="str">
        <f t="shared" si="3"/>
        <v>--</v>
      </c>
      <c r="S27" s="67" t="str">
        <f t="shared" si="4"/>
        <v>--</v>
      </c>
      <c r="T27" s="67" t="str">
        <f t="shared" si="5"/>
        <v>--</v>
      </c>
      <c r="U27" s="67" t="str">
        <f t="shared" si="13"/>
        <v>--</v>
      </c>
      <c r="V27" s="67" t="str">
        <f t="shared" si="7"/>
        <v>--</v>
      </c>
    </row>
    <row r="28" spans="2:43" x14ac:dyDescent="0.25">
      <c r="B28" s="58" t="s">
        <v>173</v>
      </c>
      <c r="C28" s="72" t="s">
        <v>92</v>
      </c>
      <c r="D28" s="72" t="s">
        <v>99</v>
      </c>
      <c r="E28" s="80" t="s">
        <v>52</v>
      </c>
      <c r="F28" s="20" t="s">
        <v>53</v>
      </c>
      <c r="G28" s="58">
        <v>260.18729999999999</v>
      </c>
      <c r="H28" s="58" t="s">
        <v>167</v>
      </c>
      <c r="I28" s="66">
        <v>21.75</v>
      </c>
      <c r="J28" s="66">
        <v>28.94</v>
      </c>
      <c r="K28" s="66">
        <v>21.81</v>
      </c>
      <c r="L28" s="67"/>
      <c r="M28" s="64">
        <v>260.18617360000002</v>
      </c>
      <c r="N28" s="65">
        <v>1</v>
      </c>
      <c r="O28" s="67">
        <f t="shared" si="0"/>
        <v>-4.3292077530116186</v>
      </c>
      <c r="P28" s="65">
        <f t="shared" si="1"/>
        <v>260.18729999999999</v>
      </c>
      <c r="Q28" s="66">
        <f t="shared" si="2"/>
        <v>0.95016930316478065</v>
      </c>
      <c r="R28" s="67">
        <f t="shared" si="3"/>
        <v>166.87197503443471</v>
      </c>
      <c r="S28" s="67">
        <f t="shared" si="4"/>
        <v>166.92396684370073</v>
      </c>
      <c r="T28" s="67">
        <f t="shared" si="5"/>
        <v>166.83950995426025</v>
      </c>
      <c r="U28" s="67">
        <f t="shared" si="13"/>
        <v>166.87848394413189</v>
      </c>
      <c r="V28" s="67">
        <f t="shared" si="7"/>
        <v>2.5529357206571228E-2</v>
      </c>
    </row>
    <row r="29" spans="2:43" x14ac:dyDescent="0.25">
      <c r="B29" s="58" t="s">
        <v>173</v>
      </c>
      <c r="C29" s="72" t="s">
        <v>127</v>
      </c>
      <c r="D29" s="72" t="s">
        <v>118</v>
      </c>
      <c r="E29" s="80" t="s">
        <v>42</v>
      </c>
      <c r="F29" s="20" t="s">
        <v>55</v>
      </c>
      <c r="G29" s="58">
        <v>262.12950000000001</v>
      </c>
      <c r="H29" s="58" t="s">
        <v>167</v>
      </c>
      <c r="I29" s="66">
        <v>20.54</v>
      </c>
      <c r="J29" s="66">
        <v>27.32</v>
      </c>
      <c r="K29" s="66">
        <v>20.58</v>
      </c>
      <c r="L29" s="67"/>
      <c r="M29" s="64">
        <v>262.12905599999999</v>
      </c>
      <c r="N29" s="65">
        <v>1</v>
      </c>
      <c r="O29" s="67">
        <f t="shared" si="0"/>
        <v>-1.6938221454392151</v>
      </c>
      <c r="P29" s="65">
        <f t="shared" si="1"/>
        <v>262.12950000000001</v>
      </c>
      <c r="Q29" s="66">
        <f t="shared" si="2"/>
        <v>0.95051156063162445</v>
      </c>
      <c r="R29" s="67">
        <f t="shared" si="3"/>
        <v>157.53895515916889</v>
      </c>
      <c r="S29" s="67">
        <f t="shared" si="4"/>
        <v>157.49850774043784</v>
      </c>
      <c r="T29" s="67">
        <f t="shared" si="5"/>
        <v>157.375437116981</v>
      </c>
      <c r="U29" s="67">
        <f t="shared" si="13"/>
        <v>157.47096667219591</v>
      </c>
      <c r="V29" s="67">
        <f t="shared" si="7"/>
        <v>5.4084264742642989E-2</v>
      </c>
      <c r="AN29" s="42"/>
      <c r="AO29" s="42"/>
      <c r="AP29" s="42"/>
      <c r="AQ29" s="42"/>
    </row>
    <row r="30" spans="2:43" x14ac:dyDescent="0.25">
      <c r="B30" s="58" t="s">
        <v>173</v>
      </c>
      <c r="C30" s="72" t="s">
        <v>116</v>
      </c>
      <c r="D30" s="72" t="s">
        <v>110</v>
      </c>
      <c r="E30" s="80" t="s">
        <v>54</v>
      </c>
      <c r="F30" s="20" t="s">
        <v>55</v>
      </c>
      <c r="G30" s="59">
        <v>262.13</v>
      </c>
      <c r="H30" s="58" t="s">
        <v>167</v>
      </c>
      <c r="I30" s="66">
        <v>20.47</v>
      </c>
      <c r="J30" s="32">
        <v>27.19</v>
      </c>
      <c r="K30" s="32">
        <v>20.53</v>
      </c>
      <c r="L30" s="33"/>
      <c r="M30" s="41">
        <v>262.12905599999999</v>
      </c>
      <c r="N30" s="65">
        <v>1</v>
      </c>
      <c r="O30" s="67">
        <f t="shared" si="0"/>
        <v>-3.6012795163160121</v>
      </c>
      <c r="P30" s="65">
        <f t="shared" si="1"/>
        <v>262.13</v>
      </c>
      <c r="Q30" s="66">
        <f t="shared" si="2"/>
        <v>0.95051164813665723</v>
      </c>
      <c r="R30" s="67">
        <f t="shared" si="3"/>
        <v>157.00249003045818</v>
      </c>
      <c r="S30" s="67">
        <f t="shared" si="4"/>
        <v>156.74695258903071</v>
      </c>
      <c r="T30" s="67">
        <f t="shared" si="5"/>
        <v>156.99314633286795</v>
      </c>
      <c r="U30" s="67">
        <f t="shared" si="13"/>
        <v>156.91419631745228</v>
      </c>
      <c r="V30" s="67">
        <f t="shared" si="7"/>
        <v>9.2351519775850155E-2</v>
      </c>
    </row>
    <row r="31" spans="2:43" x14ac:dyDescent="0.25">
      <c r="B31" s="58" t="s">
        <v>173</v>
      </c>
      <c r="C31" s="72" t="s">
        <v>142</v>
      </c>
      <c r="D31" s="72" t="s">
        <v>136</v>
      </c>
      <c r="E31" s="80" t="s">
        <v>56</v>
      </c>
      <c r="F31" s="20" t="s">
        <v>57</v>
      </c>
      <c r="G31" s="58">
        <v>262.1671</v>
      </c>
      <c r="H31" s="58" t="s">
        <v>167</v>
      </c>
      <c r="I31" s="66">
        <v>20.95</v>
      </c>
      <c r="J31" s="66">
        <v>27.83</v>
      </c>
      <c r="K31" s="66">
        <v>21</v>
      </c>
      <c r="L31" s="67"/>
      <c r="M31" s="64">
        <v>262.16543940000003</v>
      </c>
      <c r="N31" s="65">
        <v>1</v>
      </c>
      <c r="O31" s="67">
        <f t="shared" si="0"/>
        <v>-6.3341682404065001</v>
      </c>
      <c r="P31" s="65">
        <f t="shared" si="1"/>
        <v>262.1671</v>
      </c>
      <c r="Q31" s="66">
        <f t="shared" si="2"/>
        <v>0.95051814014628544</v>
      </c>
      <c r="R31" s="67">
        <f t="shared" si="3"/>
        <v>160.67991115911354</v>
      </c>
      <c r="S31" s="67">
        <f t="shared" si="4"/>
        <v>160.44574918234144</v>
      </c>
      <c r="T31" s="67">
        <f t="shared" si="5"/>
        <v>160.58544671389777</v>
      </c>
      <c r="U31" s="67">
        <f t="shared" si="13"/>
        <v>160.57036901845092</v>
      </c>
      <c r="V31" s="67">
        <f t="shared" si="7"/>
        <v>7.3367756935795614E-2</v>
      </c>
    </row>
    <row r="32" spans="2:43" x14ac:dyDescent="0.25">
      <c r="B32" s="58" t="s">
        <v>173</v>
      </c>
      <c r="C32" s="72" t="s">
        <v>116</v>
      </c>
      <c r="D32" s="72" t="s">
        <v>112</v>
      </c>
      <c r="E32" s="81" t="s">
        <v>58</v>
      </c>
      <c r="F32" s="20" t="s">
        <v>59</v>
      </c>
      <c r="G32" s="58">
        <v>276.14620000000002</v>
      </c>
      <c r="H32" s="58" t="s">
        <v>167</v>
      </c>
      <c r="I32" s="66">
        <v>21.02</v>
      </c>
      <c r="J32" s="66">
        <v>27.95</v>
      </c>
      <c r="K32" s="66">
        <v>21.08</v>
      </c>
      <c r="L32" s="67"/>
      <c r="M32" s="64">
        <v>276.14470519999998</v>
      </c>
      <c r="N32" s="65">
        <v>1</v>
      </c>
      <c r="O32" s="67">
        <f t="shared" si="0"/>
        <v>-5.4131039701204839</v>
      </c>
      <c r="P32" s="65">
        <f t="shared" si="1"/>
        <v>276.14620000000002</v>
      </c>
      <c r="Q32" s="66">
        <f t="shared" si="2"/>
        <v>0.95284870689705614</v>
      </c>
      <c r="R32" s="67">
        <f t="shared" si="3"/>
        <v>160.82204002885203</v>
      </c>
      <c r="S32" s="67">
        <f t="shared" si="4"/>
        <v>160.74534423462552</v>
      </c>
      <c r="T32" s="67">
        <f t="shared" si="5"/>
        <v>160.80281365908323</v>
      </c>
      <c r="U32" s="67">
        <f t="shared" si="13"/>
        <v>160.79006597418694</v>
      </c>
      <c r="V32" s="67">
        <f t="shared" si="7"/>
        <v>2.4818307664949645E-2</v>
      </c>
    </row>
    <row r="33" spans="2:30" x14ac:dyDescent="0.25">
      <c r="B33" s="58" t="s">
        <v>173</v>
      </c>
      <c r="C33" s="72" t="s">
        <v>117</v>
      </c>
      <c r="D33" s="72" t="s">
        <v>113</v>
      </c>
      <c r="E33" s="81" t="s">
        <v>60</v>
      </c>
      <c r="F33" s="20" t="s">
        <v>61</v>
      </c>
      <c r="G33" s="59">
        <v>276.18279999999999</v>
      </c>
      <c r="H33" s="58" t="s">
        <v>167</v>
      </c>
      <c r="I33" s="66">
        <v>21.95</v>
      </c>
      <c r="J33" s="32">
        <v>29.18</v>
      </c>
      <c r="K33" s="32">
        <v>22</v>
      </c>
      <c r="L33" s="33"/>
      <c r="M33" s="41">
        <v>276.18108860000001</v>
      </c>
      <c r="N33" s="65">
        <v>1</v>
      </c>
      <c r="O33" s="67">
        <f t="shared" si="0"/>
        <v>-6.1966588974350678</v>
      </c>
      <c r="P33" s="65">
        <f t="shared" si="1"/>
        <v>276.18279999999999</v>
      </c>
      <c r="Q33" s="66">
        <f t="shared" si="2"/>
        <v>0.95285452048961161</v>
      </c>
      <c r="R33" s="67">
        <f t="shared" si="3"/>
        <v>167.93066441514156</v>
      </c>
      <c r="S33" s="67">
        <f t="shared" si="4"/>
        <v>167.83761045518446</v>
      </c>
      <c r="T33" s="67">
        <f t="shared" si="5"/>
        <v>167.81842154196713</v>
      </c>
      <c r="U33" s="67">
        <f t="shared" si="13"/>
        <v>167.86223213743105</v>
      </c>
      <c r="V33" s="67">
        <f t="shared" si="7"/>
        <v>3.5764868534372822E-2</v>
      </c>
    </row>
    <row r="34" spans="2:30" x14ac:dyDescent="0.25">
      <c r="B34" s="58" t="s">
        <v>173</v>
      </c>
      <c r="C34" s="72" t="s">
        <v>92</v>
      </c>
      <c r="D34" s="72" t="s">
        <v>100</v>
      </c>
      <c r="E34" s="80" t="s">
        <v>62</v>
      </c>
      <c r="F34" s="20" t="s">
        <v>63</v>
      </c>
      <c r="G34" s="58">
        <v>288.2183</v>
      </c>
      <c r="H34" s="58" t="s">
        <v>167</v>
      </c>
      <c r="I34" s="66">
        <v>23.43</v>
      </c>
      <c r="J34" s="66">
        <v>31.16</v>
      </c>
      <c r="K34" s="66">
        <v>23.49</v>
      </c>
      <c r="L34" s="67"/>
      <c r="M34" s="64">
        <v>288.21747199999999</v>
      </c>
      <c r="N34" s="65">
        <v>1</v>
      </c>
      <c r="O34" s="67">
        <f t="shared" si="0"/>
        <v>-2.8728306936669941</v>
      </c>
      <c r="P34" s="65">
        <f t="shared" si="1"/>
        <v>288.2183</v>
      </c>
      <c r="Q34" s="66">
        <f t="shared" si="2"/>
        <v>0.95469149706791367</v>
      </c>
      <c r="R34" s="67">
        <f t="shared" si="3"/>
        <v>178.89998014827151</v>
      </c>
      <c r="S34" s="67">
        <f t="shared" si="4"/>
        <v>178.91109126075779</v>
      </c>
      <c r="T34" s="67">
        <f t="shared" si="5"/>
        <v>178.8374701792099</v>
      </c>
      <c r="U34" s="67">
        <f t="shared" si="13"/>
        <v>178.88284719607972</v>
      </c>
      <c r="V34" s="67">
        <f t="shared" si="7"/>
        <v>2.2186813941179672E-2</v>
      </c>
    </row>
    <row r="35" spans="2:30" x14ac:dyDescent="0.25">
      <c r="B35" s="58" t="s">
        <v>173</v>
      </c>
      <c r="C35" s="72" t="s">
        <v>116</v>
      </c>
      <c r="D35" s="72" t="s">
        <v>115</v>
      </c>
      <c r="E35" s="80" t="s">
        <v>64</v>
      </c>
      <c r="F35" s="20" t="s">
        <v>65</v>
      </c>
      <c r="G35" s="58">
        <v>290.16140000000001</v>
      </c>
      <c r="H35" s="58" t="s">
        <v>167</v>
      </c>
      <c r="I35" s="66">
        <v>21.71</v>
      </c>
      <c r="J35" s="66">
        <v>28.85</v>
      </c>
      <c r="K35" s="66">
        <v>21.75</v>
      </c>
      <c r="L35" s="67"/>
      <c r="M35" s="64">
        <v>290.16035440000002</v>
      </c>
      <c r="N35" s="65">
        <v>1</v>
      </c>
      <c r="O35" s="67">
        <f t="shared" si="0"/>
        <v>-3.6035246860645835</v>
      </c>
      <c r="P35" s="65">
        <f t="shared" si="1"/>
        <v>290.16140000000001</v>
      </c>
      <c r="Q35" s="66">
        <f t="shared" si="2"/>
        <v>0.95497472738605615</v>
      </c>
      <c r="R35" s="67">
        <f t="shared" si="3"/>
        <v>165.72716617672447</v>
      </c>
      <c r="S35" s="67">
        <f t="shared" si="4"/>
        <v>165.56614118499169</v>
      </c>
      <c r="T35" s="67">
        <f t="shared" si="5"/>
        <v>165.54338737293676</v>
      </c>
      <c r="U35" s="67">
        <f t="shared" si="13"/>
        <v>165.61223157821766</v>
      </c>
      <c r="V35" s="67">
        <f t="shared" si="7"/>
        <v>6.0493332112779685E-2</v>
      </c>
    </row>
    <row r="36" spans="2:30" x14ac:dyDescent="0.25">
      <c r="B36" s="75" t="s">
        <v>171</v>
      </c>
      <c r="C36" s="72" t="s">
        <v>127</v>
      </c>
      <c r="D36" s="72" t="s">
        <v>120</v>
      </c>
      <c r="E36" s="81" t="s">
        <v>66</v>
      </c>
      <c r="F36" s="63" t="s">
        <v>65</v>
      </c>
      <c r="G36" s="59"/>
      <c r="H36" s="58"/>
      <c r="I36" s="66"/>
      <c r="J36" s="32"/>
      <c r="K36" s="32"/>
      <c r="L36" s="33"/>
      <c r="M36" s="41">
        <v>290.16035440000002</v>
      </c>
      <c r="N36" s="65">
        <v>1</v>
      </c>
      <c r="O36" s="67" t="str">
        <f t="shared" si="0"/>
        <v>--</v>
      </c>
      <c r="P36" s="65" t="str">
        <f t="shared" si="1"/>
        <v>--</v>
      </c>
      <c r="Q36" s="66" t="str">
        <f t="shared" si="2"/>
        <v>--</v>
      </c>
      <c r="R36" s="67" t="str">
        <f t="shared" si="3"/>
        <v>--</v>
      </c>
      <c r="S36" s="67" t="str">
        <f t="shared" si="4"/>
        <v>--</v>
      </c>
      <c r="T36" s="67" t="str">
        <f t="shared" si="5"/>
        <v>--</v>
      </c>
      <c r="U36" s="67" t="str">
        <f t="shared" si="13"/>
        <v>--</v>
      </c>
      <c r="V36" s="67" t="str">
        <f t="shared" si="7"/>
        <v>--</v>
      </c>
    </row>
    <row r="37" spans="2:30" x14ac:dyDescent="0.25">
      <c r="B37" s="76" t="s">
        <v>261</v>
      </c>
      <c r="C37" s="72" t="s">
        <v>117</v>
      </c>
      <c r="D37" s="72" t="s">
        <v>114</v>
      </c>
      <c r="E37" s="81" t="s">
        <v>144</v>
      </c>
      <c r="F37" s="20" t="s">
        <v>67</v>
      </c>
      <c r="G37" s="58"/>
      <c r="H37" s="58"/>
      <c r="I37" s="66"/>
      <c r="J37" s="66"/>
      <c r="K37" s="66"/>
      <c r="L37" s="67"/>
      <c r="M37" s="64">
        <v>304.21238699999998</v>
      </c>
      <c r="N37" s="65">
        <v>1</v>
      </c>
      <c r="O37" s="67" t="str">
        <f t="shared" si="0"/>
        <v>--</v>
      </c>
      <c r="P37" s="65" t="str">
        <f t="shared" si="1"/>
        <v>--</v>
      </c>
      <c r="Q37" s="66" t="str">
        <f t="shared" si="2"/>
        <v>--</v>
      </c>
      <c r="R37" s="67" t="str">
        <f t="shared" si="3"/>
        <v>--</v>
      </c>
      <c r="S37" s="67" t="str">
        <f t="shared" si="4"/>
        <v>--</v>
      </c>
      <c r="T37" s="67" t="str">
        <f t="shared" si="5"/>
        <v>--</v>
      </c>
      <c r="U37" s="67" t="str">
        <f t="shared" si="13"/>
        <v>--</v>
      </c>
      <c r="V37" s="67" t="str">
        <f t="shared" si="7"/>
        <v>--</v>
      </c>
    </row>
    <row r="38" spans="2:30" x14ac:dyDescent="0.25">
      <c r="C38" s="72" t="s">
        <v>36</v>
      </c>
      <c r="D38" s="72" t="s">
        <v>131</v>
      </c>
      <c r="E38" s="81" t="s">
        <v>68</v>
      </c>
      <c r="F38" s="63" t="s">
        <v>69</v>
      </c>
      <c r="G38" s="58"/>
      <c r="H38" s="58"/>
      <c r="I38" s="66"/>
      <c r="M38" s="2">
        <v>312.21747199999999</v>
      </c>
      <c r="N38" s="65">
        <v>1</v>
      </c>
      <c r="O38" s="67" t="str">
        <f t="shared" si="0"/>
        <v>--</v>
      </c>
      <c r="P38" s="65" t="str">
        <f t="shared" si="1"/>
        <v>--</v>
      </c>
      <c r="Q38" s="66" t="str">
        <f t="shared" si="2"/>
        <v>--</v>
      </c>
      <c r="R38" s="67" t="str">
        <f t="shared" si="3"/>
        <v>--</v>
      </c>
      <c r="S38" s="67" t="str">
        <f t="shared" si="4"/>
        <v>--</v>
      </c>
      <c r="T38" s="67" t="str">
        <f t="shared" si="5"/>
        <v>--</v>
      </c>
      <c r="U38" s="67" t="str">
        <f t="shared" si="13"/>
        <v>--</v>
      </c>
      <c r="V38" s="67" t="str">
        <f t="shared" si="7"/>
        <v>--</v>
      </c>
    </row>
    <row r="39" spans="2:30" x14ac:dyDescent="0.25">
      <c r="B39" s="58" t="s">
        <v>173</v>
      </c>
      <c r="C39" s="72" t="s">
        <v>150</v>
      </c>
      <c r="D39" s="72" t="s">
        <v>149</v>
      </c>
      <c r="E39" s="81" t="s">
        <v>153</v>
      </c>
      <c r="F39" s="20" t="s">
        <v>70</v>
      </c>
      <c r="G39" s="59">
        <v>314.23430000000002</v>
      </c>
      <c r="H39" s="58" t="s">
        <v>167</v>
      </c>
      <c r="I39" s="66">
        <v>25.3</v>
      </c>
      <c r="J39" s="32">
        <v>33.630000000000003</v>
      </c>
      <c r="K39" s="32">
        <v>25.34</v>
      </c>
      <c r="L39" s="33"/>
      <c r="M39" s="41">
        <v>314.23312120000003</v>
      </c>
      <c r="N39" s="65">
        <v>1</v>
      </c>
      <c r="O39" s="67">
        <f t="shared" ref="O39:O54" si="14">IF(ISNUMBER(G39),(M39-G39)/(M39)*1000000,"--")</f>
        <v>-3.7513550305881713</v>
      </c>
      <c r="P39" s="65">
        <f t="shared" ref="P39:P54" si="15">IF(ISNUMBER(G39),(G39*N39),"--")</f>
        <v>314.23430000000002</v>
      </c>
      <c r="Q39" s="66">
        <f t="shared" si="2"/>
        <v>0.95821094304647259</v>
      </c>
      <c r="R39" s="67">
        <f t="shared" si="3"/>
        <v>192.45863774044341</v>
      </c>
      <c r="S39" s="67">
        <f t="shared" si="4"/>
        <v>192.41849994138263</v>
      </c>
      <c r="T39" s="67">
        <f t="shared" si="5"/>
        <v>192.21118496157672</v>
      </c>
      <c r="U39" s="67">
        <f t="shared" si="13"/>
        <v>192.36277421446758</v>
      </c>
      <c r="V39" s="67">
        <f t="shared" ref="V39:V54" si="16">IF(ISNUMBER(I39),_xlfn.STDEV.S(R39:T39)/U39*100,"--")</f>
        <v>6.9038960336816488E-2</v>
      </c>
    </row>
    <row r="40" spans="2:30" x14ac:dyDescent="0.25">
      <c r="B40" s="58" t="s">
        <v>173</v>
      </c>
      <c r="C40" s="72" t="s">
        <v>92</v>
      </c>
      <c r="D40" s="72" t="s">
        <v>101</v>
      </c>
      <c r="E40" s="80" t="s">
        <v>71</v>
      </c>
      <c r="F40" s="20" t="s">
        <v>72</v>
      </c>
      <c r="G40" s="58">
        <v>316.25040000000001</v>
      </c>
      <c r="H40" s="58" t="s">
        <v>167</v>
      </c>
      <c r="I40" s="66">
        <v>24.93</v>
      </c>
      <c r="J40" s="3">
        <v>33.15</v>
      </c>
      <c r="K40" s="3">
        <v>24.97</v>
      </c>
      <c r="M40" s="2">
        <v>316.24877040000001</v>
      </c>
      <c r="N40" s="65">
        <v>1</v>
      </c>
      <c r="O40" s="67">
        <f t="shared" si="14"/>
        <v>-5.15290541031972</v>
      </c>
      <c r="P40" s="65">
        <f t="shared" si="15"/>
        <v>316.25040000000001</v>
      </c>
      <c r="Q40" s="66">
        <f t="shared" si="2"/>
        <v>0.95846097995628177</v>
      </c>
      <c r="R40" s="67">
        <f t="shared" si="3"/>
        <v>189.59642309685171</v>
      </c>
      <c r="S40" s="67">
        <f t="shared" si="4"/>
        <v>189.61639852117466</v>
      </c>
      <c r="T40" s="67">
        <f t="shared" si="5"/>
        <v>189.35565961236509</v>
      </c>
      <c r="U40" s="67">
        <f t="shared" si="13"/>
        <v>189.52282707679717</v>
      </c>
      <c r="V40" s="67">
        <f t="shared" si="16"/>
        <v>7.6568816688588906E-2</v>
      </c>
    </row>
    <row r="41" spans="2:30" s="63" customFormat="1" x14ac:dyDescent="0.25">
      <c r="B41" s="58" t="s">
        <v>173</v>
      </c>
      <c r="C41" s="72" t="s">
        <v>116</v>
      </c>
      <c r="D41" s="72" t="s">
        <v>123</v>
      </c>
      <c r="E41" s="80" t="s">
        <v>121</v>
      </c>
      <c r="F41" s="20" t="s">
        <v>122</v>
      </c>
      <c r="G41" s="58">
        <v>318.19290000000001</v>
      </c>
      <c r="H41" s="58" t="s">
        <v>167</v>
      </c>
      <c r="I41" s="66">
        <v>22.9</v>
      </c>
      <c r="J41" s="66">
        <v>30.43</v>
      </c>
      <c r="K41" s="66">
        <v>22.94</v>
      </c>
      <c r="L41" s="67"/>
      <c r="M41" s="64">
        <v>318.19165279999999</v>
      </c>
      <c r="N41" s="65">
        <v>1</v>
      </c>
      <c r="O41" s="67">
        <f t="shared" si="14"/>
        <v>-3.9196502769571882</v>
      </c>
      <c r="P41" s="65">
        <f t="shared" si="15"/>
        <v>318.19290000000001</v>
      </c>
      <c r="Q41" s="66">
        <f t="shared" si="2"/>
        <v>0.95869907368518081</v>
      </c>
      <c r="R41" s="67">
        <f t="shared" si="3"/>
        <v>174.12512808416682</v>
      </c>
      <c r="S41" s="67">
        <f t="shared" si="4"/>
        <v>173.9790540741661</v>
      </c>
      <c r="T41" s="67">
        <f t="shared" si="5"/>
        <v>173.92076191629852</v>
      </c>
      <c r="U41" s="67">
        <f t="shared" si="13"/>
        <v>174.0083146915438</v>
      </c>
      <c r="V41" s="67">
        <f t="shared" si="16"/>
        <v>6.0501878965678518E-2</v>
      </c>
      <c r="AD41" s="53"/>
    </row>
    <row r="42" spans="2:30" x14ac:dyDescent="0.25">
      <c r="B42" s="58" t="s">
        <v>173</v>
      </c>
      <c r="C42" s="72" t="s">
        <v>150</v>
      </c>
      <c r="D42" s="72" t="s">
        <v>132</v>
      </c>
      <c r="E42" s="73" t="s">
        <v>151</v>
      </c>
      <c r="F42" s="20" t="s">
        <v>73</v>
      </c>
      <c r="G42" s="58">
        <v>342.26459999999997</v>
      </c>
      <c r="H42" s="58" t="s">
        <v>167</v>
      </c>
      <c r="I42" s="66">
        <v>26.66</v>
      </c>
      <c r="J42" s="3">
        <v>35.479999999999997</v>
      </c>
      <c r="K42" s="3">
        <v>26.73</v>
      </c>
      <c r="M42" s="2">
        <v>342.2644196</v>
      </c>
      <c r="N42" s="65">
        <v>1</v>
      </c>
      <c r="O42" s="67">
        <f t="shared" si="14"/>
        <v>-0.52707786625140562</v>
      </c>
      <c r="P42" s="65">
        <f t="shared" si="15"/>
        <v>342.26459999999997</v>
      </c>
      <c r="Q42" s="66">
        <f t="shared" si="2"/>
        <v>0.96143801440572629</v>
      </c>
      <c r="R42" s="67">
        <f t="shared" si="3"/>
        <v>202.11667140585112</v>
      </c>
      <c r="S42" s="67">
        <f t="shared" si="4"/>
        <v>202.34610339631848</v>
      </c>
      <c r="T42" s="67">
        <f t="shared" si="5"/>
        <v>202.07253333067811</v>
      </c>
      <c r="U42" s="67">
        <f t="shared" si="13"/>
        <v>202.17843604428256</v>
      </c>
      <c r="V42" s="67">
        <f t="shared" si="16"/>
        <v>7.2644595148925309E-2</v>
      </c>
    </row>
    <row r="43" spans="2:30" x14ac:dyDescent="0.25">
      <c r="B43" s="58" t="s">
        <v>173</v>
      </c>
      <c r="C43" s="72" t="s">
        <v>92</v>
      </c>
      <c r="D43" s="72" t="s">
        <v>103</v>
      </c>
      <c r="E43" s="80" t="s">
        <v>74</v>
      </c>
      <c r="F43" s="20" t="s">
        <v>75</v>
      </c>
      <c r="G43" s="59">
        <v>344.28050000000002</v>
      </c>
      <c r="H43" s="58" t="s">
        <v>167</v>
      </c>
      <c r="I43" s="66">
        <v>26.2</v>
      </c>
      <c r="J43" s="32">
        <v>34.83</v>
      </c>
      <c r="K43" s="32">
        <v>26.25</v>
      </c>
      <c r="L43" s="33"/>
      <c r="M43" s="41">
        <v>344.28006879999998</v>
      </c>
      <c r="N43" s="65">
        <v>1</v>
      </c>
      <c r="O43" s="67">
        <f t="shared" si="14"/>
        <v>-1.2524686704629366</v>
      </c>
      <c r="P43" s="65">
        <f t="shared" si="15"/>
        <v>344.28050000000002</v>
      </c>
      <c r="Q43" s="66">
        <f t="shared" si="2"/>
        <v>0.96165098817442296</v>
      </c>
      <c r="R43" s="67">
        <f t="shared" si="3"/>
        <v>198.58749720822422</v>
      </c>
      <c r="S43" s="67">
        <f t="shared" si="4"/>
        <v>198.58711476607613</v>
      </c>
      <c r="T43" s="67">
        <f t="shared" si="5"/>
        <v>198.40043848039937</v>
      </c>
      <c r="U43" s="67">
        <f t="shared" si="13"/>
        <v>198.52501681823324</v>
      </c>
      <c r="V43" s="67">
        <f t="shared" si="16"/>
        <v>5.4344876285523057E-2</v>
      </c>
    </row>
    <row r="44" spans="2:30" s="63" customFormat="1" x14ac:dyDescent="0.25">
      <c r="B44" s="58" t="s">
        <v>173</v>
      </c>
      <c r="C44" s="72" t="s">
        <v>116</v>
      </c>
      <c r="D44" s="72" t="s">
        <v>126</v>
      </c>
      <c r="E44" s="80" t="s">
        <v>124</v>
      </c>
      <c r="F44" s="20" t="s">
        <v>125</v>
      </c>
      <c r="G44" s="59">
        <v>346.22449999999998</v>
      </c>
      <c r="H44" s="58" t="s">
        <v>167</v>
      </c>
      <c r="I44" s="66">
        <v>24.12</v>
      </c>
      <c r="J44" s="32">
        <v>32.06</v>
      </c>
      <c r="K44" s="32">
        <v>24.17</v>
      </c>
      <c r="L44" s="33"/>
      <c r="M44" s="41">
        <v>346.22295120000001</v>
      </c>
      <c r="N44" s="65">
        <v>1</v>
      </c>
      <c r="O44" s="67">
        <f t="shared" si="14"/>
        <v>-4.4734180521489844</v>
      </c>
      <c r="P44" s="65">
        <f t="shared" si="15"/>
        <v>346.22449999999998</v>
      </c>
      <c r="Q44" s="66">
        <f t="shared" si="2"/>
        <v>0.96185414877005726</v>
      </c>
      <c r="R44" s="67">
        <f t="shared" si="3"/>
        <v>182.79327750058724</v>
      </c>
      <c r="S44" s="67">
        <f t="shared" si="4"/>
        <v>182.72041029436346</v>
      </c>
      <c r="T44" s="67">
        <f t="shared" si="5"/>
        <v>182.64336868834474</v>
      </c>
      <c r="U44" s="67">
        <f t="shared" si="13"/>
        <v>182.71901882776513</v>
      </c>
      <c r="V44" s="67">
        <f t="shared" si="16"/>
        <v>4.1026978341702214E-2</v>
      </c>
      <c r="AD44" s="53"/>
    </row>
    <row r="45" spans="2:30" s="63" customFormat="1" x14ac:dyDescent="0.25">
      <c r="B45" s="58" t="s">
        <v>173</v>
      </c>
      <c r="C45" s="72" t="s">
        <v>117</v>
      </c>
      <c r="D45" s="72" t="s">
        <v>158</v>
      </c>
      <c r="E45" s="80" t="s">
        <v>157</v>
      </c>
      <c r="F45" s="20" t="s">
        <v>159</v>
      </c>
      <c r="G45" s="59">
        <v>360.27589999999998</v>
      </c>
      <c r="H45" s="58" t="s">
        <v>167</v>
      </c>
      <c r="I45" s="66">
        <v>27.32</v>
      </c>
      <c r="J45" s="32">
        <v>36.33</v>
      </c>
      <c r="K45" s="32">
        <v>27.36</v>
      </c>
      <c r="L45" s="33"/>
      <c r="M45" s="41">
        <v>360.27498379999997</v>
      </c>
      <c r="N45" s="65">
        <v>1</v>
      </c>
      <c r="O45" s="67">
        <f t="shared" si="14"/>
        <v>-2.5430575010854497</v>
      </c>
      <c r="P45" s="65">
        <f t="shared" si="15"/>
        <v>360.27589999999998</v>
      </c>
      <c r="Q45" s="66">
        <f t="shared" si="2"/>
        <v>0.96326093988045836</v>
      </c>
      <c r="R45" s="67">
        <f t="shared" si="3"/>
        <v>206.72519332653769</v>
      </c>
      <c r="S45" s="67">
        <f t="shared" si="4"/>
        <v>206.81205422861152</v>
      </c>
      <c r="T45" s="67">
        <f t="shared" si="5"/>
        <v>206.44305056626075</v>
      </c>
      <c r="U45" s="67">
        <f t="shared" si="13"/>
        <v>206.66009937380332</v>
      </c>
      <c r="V45" s="67">
        <f t="shared" si="16"/>
        <v>9.3352251883117091E-2</v>
      </c>
      <c r="AD45" s="53"/>
    </row>
    <row r="46" spans="2:30" x14ac:dyDescent="0.25">
      <c r="B46" s="58" t="s">
        <v>173</v>
      </c>
      <c r="C46" s="72" t="s">
        <v>150</v>
      </c>
      <c r="D46" s="72" t="s">
        <v>133</v>
      </c>
      <c r="E46" s="73" t="s">
        <v>152</v>
      </c>
      <c r="F46" s="20" t="s">
        <v>76</v>
      </c>
      <c r="G46" s="58">
        <v>370.29700000000003</v>
      </c>
      <c r="H46" s="58" t="s">
        <v>167</v>
      </c>
      <c r="I46" s="66">
        <v>27.72</v>
      </c>
      <c r="J46" s="3">
        <v>36.81</v>
      </c>
      <c r="K46" s="3">
        <v>27.76</v>
      </c>
      <c r="M46" s="2">
        <v>370.29571800000002</v>
      </c>
      <c r="N46" s="65">
        <v>1</v>
      </c>
      <c r="O46" s="67">
        <f t="shared" si="14"/>
        <v>-3.4620978252936103</v>
      </c>
      <c r="P46" s="65">
        <f t="shared" si="15"/>
        <v>370.29700000000003</v>
      </c>
      <c r="Q46" s="66">
        <f t="shared" si="2"/>
        <v>0.96420244262159072</v>
      </c>
      <c r="R46" s="67">
        <f t="shared" si="3"/>
        <v>209.54524076140333</v>
      </c>
      <c r="S46" s="67">
        <f t="shared" si="4"/>
        <v>209.34562904868406</v>
      </c>
      <c r="T46" s="67">
        <f t="shared" si="5"/>
        <v>209.2562542661862</v>
      </c>
      <c r="U46" s="67">
        <f t="shared" si="13"/>
        <v>209.38237469209119</v>
      </c>
      <c r="V46" s="67">
        <f t="shared" si="16"/>
        <v>7.0663067189808429E-2</v>
      </c>
    </row>
    <row r="47" spans="2:30" x14ac:dyDescent="0.25">
      <c r="B47" s="58" t="s">
        <v>173</v>
      </c>
      <c r="C47" s="72" t="s">
        <v>92</v>
      </c>
      <c r="D47" s="72" t="s">
        <v>102</v>
      </c>
      <c r="E47" s="73" t="s">
        <v>77</v>
      </c>
      <c r="F47" s="20" t="s">
        <v>78</v>
      </c>
      <c r="G47" s="58">
        <v>372.31209999999999</v>
      </c>
      <c r="H47" s="58" t="s">
        <v>167</v>
      </c>
      <c r="I47" s="66">
        <v>27.28</v>
      </c>
      <c r="J47" s="3">
        <v>36.22</v>
      </c>
      <c r="K47" s="3">
        <v>27.34</v>
      </c>
      <c r="M47" s="2">
        <v>372.31136720000001</v>
      </c>
      <c r="N47" s="65">
        <v>1</v>
      </c>
      <c r="O47" s="67">
        <f t="shared" si="14"/>
        <v>-1.9682450350396286</v>
      </c>
      <c r="P47" s="65">
        <f t="shared" si="15"/>
        <v>372.31209999999999</v>
      </c>
      <c r="Q47" s="66">
        <f t="shared" si="2"/>
        <v>0.96438596596145121</v>
      </c>
      <c r="R47" s="67">
        <f t="shared" si="3"/>
        <v>206.18190034146534</v>
      </c>
      <c r="S47" s="67">
        <f t="shared" si="4"/>
        <v>205.94402274151315</v>
      </c>
      <c r="T47" s="67">
        <f t="shared" si="5"/>
        <v>206.05150915202719</v>
      </c>
      <c r="U47" s="67">
        <f t="shared" si="13"/>
        <v>206.05914407833521</v>
      </c>
      <c r="V47" s="67">
        <f t="shared" si="16"/>
        <v>5.7809832629088911E-2</v>
      </c>
    </row>
    <row r="48" spans="2:30" s="63" customFormat="1" x14ac:dyDescent="0.25">
      <c r="B48" s="58" t="s">
        <v>173</v>
      </c>
      <c r="C48" s="72" t="s">
        <v>117</v>
      </c>
      <c r="D48" s="72" t="s">
        <v>146</v>
      </c>
      <c r="E48" s="73" t="s">
        <v>147</v>
      </c>
      <c r="F48" s="20" t="s">
        <v>148</v>
      </c>
      <c r="G48" s="58">
        <v>388.30709999999999</v>
      </c>
      <c r="H48" s="58" t="s">
        <v>167</v>
      </c>
      <c r="I48" s="66">
        <v>28.66</v>
      </c>
      <c r="J48" s="66">
        <v>38.15</v>
      </c>
      <c r="K48" s="66">
        <v>28.75</v>
      </c>
      <c r="L48" s="67"/>
      <c r="M48" s="64">
        <v>388.3062822</v>
      </c>
      <c r="N48" s="65">
        <v>1</v>
      </c>
      <c r="O48" s="67">
        <f t="shared" si="14"/>
        <v>-2.1060694546573711</v>
      </c>
      <c r="P48" s="65">
        <f t="shared" si="15"/>
        <v>388.30709999999999</v>
      </c>
      <c r="Q48" s="66">
        <f t="shared" si="2"/>
        <v>0.96577853803198999</v>
      </c>
      <c r="R48" s="67">
        <f t="shared" si="3"/>
        <v>216.29316433799048</v>
      </c>
      <c r="S48" s="67">
        <f t="shared" si="4"/>
        <v>216.62818079725852</v>
      </c>
      <c r="T48" s="67">
        <f t="shared" si="5"/>
        <v>216.36417987846565</v>
      </c>
      <c r="U48" s="67">
        <f t="shared" si="13"/>
        <v>216.42850833790487</v>
      </c>
      <c r="V48" s="67">
        <f t="shared" si="16"/>
        <v>8.1564751208502401E-2</v>
      </c>
      <c r="AD48" s="53"/>
    </row>
    <row r="49" spans="2:22" x14ac:dyDescent="0.25">
      <c r="B49" s="58" t="s">
        <v>173</v>
      </c>
      <c r="C49" s="72" t="s">
        <v>92</v>
      </c>
      <c r="D49" s="72" t="s">
        <v>104</v>
      </c>
      <c r="E49" s="80" t="s">
        <v>79</v>
      </c>
      <c r="F49" s="20" t="s">
        <v>80</v>
      </c>
      <c r="G49" s="59">
        <v>400.34379999999999</v>
      </c>
      <c r="H49" s="58" t="s">
        <v>167</v>
      </c>
      <c r="I49" s="66">
        <v>28.29</v>
      </c>
      <c r="J49" s="32">
        <v>37.56</v>
      </c>
      <c r="K49" s="32">
        <v>28.34</v>
      </c>
      <c r="L49" s="33"/>
      <c r="M49" s="41">
        <v>400.34266559999998</v>
      </c>
      <c r="N49" s="65">
        <v>1</v>
      </c>
      <c r="O49" s="67">
        <f t="shared" si="14"/>
        <v>-2.8335725804094567</v>
      </c>
      <c r="P49" s="65">
        <f t="shared" si="15"/>
        <v>400.34379999999999</v>
      </c>
      <c r="Q49" s="66">
        <f t="shared" si="2"/>
        <v>0.96675670826519366</v>
      </c>
      <c r="R49" s="67">
        <f t="shared" si="3"/>
        <v>213.28644010298373</v>
      </c>
      <c r="S49" s="67">
        <f t="shared" si="4"/>
        <v>213.05547136174786</v>
      </c>
      <c r="T49" s="67">
        <f t="shared" si="5"/>
        <v>213.06326956205569</v>
      </c>
      <c r="U49" s="67">
        <f t="shared" si="13"/>
        <v>213.13506034226245</v>
      </c>
      <c r="V49" s="67">
        <f t="shared" si="16"/>
        <v>6.1536890425431028E-2</v>
      </c>
    </row>
    <row r="50" spans="2:22" x14ac:dyDescent="0.25">
      <c r="B50" s="58" t="s">
        <v>173</v>
      </c>
      <c r="C50" s="72" t="s">
        <v>117</v>
      </c>
      <c r="D50" s="72" t="s">
        <v>129</v>
      </c>
      <c r="E50" s="73" t="s">
        <v>145</v>
      </c>
      <c r="F50" s="20" t="s">
        <v>81</v>
      </c>
      <c r="G50" s="58">
        <v>416.33819999999997</v>
      </c>
      <c r="H50" s="58" t="s">
        <v>167</v>
      </c>
      <c r="I50" s="66">
        <v>29.64</v>
      </c>
      <c r="J50" s="3">
        <v>39.39</v>
      </c>
      <c r="K50" s="3">
        <v>29.71</v>
      </c>
      <c r="M50" s="2">
        <v>416.33758060000002</v>
      </c>
      <c r="N50" s="65">
        <v>1</v>
      </c>
      <c r="O50" s="67">
        <f t="shared" si="14"/>
        <v>-1.4877350227561952</v>
      </c>
      <c r="P50" s="65">
        <f t="shared" si="15"/>
        <v>416.33819999999997</v>
      </c>
      <c r="Q50" s="66">
        <f t="shared" si="2"/>
        <v>0.96797312566859084</v>
      </c>
      <c r="R50" s="67">
        <f t="shared" si="3"/>
        <v>223.17761337262777</v>
      </c>
      <c r="S50" s="67">
        <f t="shared" si="4"/>
        <v>223.17626834072829</v>
      </c>
      <c r="T50" s="67">
        <f t="shared" si="5"/>
        <v>223.08094159256709</v>
      </c>
      <c r="U50" s="67">
        <f t="shared" si="13"/>
        <v>223.14494110197438</v>
      </c>
      <c r="V50" s="67">
        <f t="shared" si="16"/>
        <v>2.4840034743919881E-2</v>
      </c>
    </row>
    <row r="51" spans="2:22" x14ac:dyDescent="0.25">
      <c r="B51" s="58" t="s">
        <v>173</v>
      </c>
      <c r="C51" s="72" t="s">
        <v>154</v>
      </c>
      <c r="D51" s="72" t="s">
        <v>134</v>
      </c>
      <c r="E51" s="73" t="s">
        <v>82</v>
      </c>
      <c r="F51" s="20" t="s">
        <v>83</v>
      </c>
      <c r="G51" s="58">
        <v>426.35930000000002</v>
      </c>
      <c r="H51" s="58" t="s">
        <v>167</v>
      </c>
      <c r="I51" s="66">
        <v>28.7</v>
      </c>
      <c r="J51" s="3">
        <v>38.090000000000003</v>
      </c>
      <c r="K51" s="3">
        <v>28.74</v>
      </c>
      <c r="M51" s="2">
        <v>426.35831480000002</v>
      </c>
      <c r="N51" s="65">
        <v>1</v>
      </c>
      <c r="O51" s="67">
        <f t="shared" si="14"/>
        <v>-2.3107324656363213</v>
      </c>
      <c r="P51" s="65">
        <f t="shared" si="15"/>
        <v>426.35930000000002</v>
      </c>
      <c r="Q51" s="66">
        <f t="shared" si="2"/>
        <v>0.96869090265683311</v>
      </c>
      <c r="R51" s="67">
        <f t="shared" si="3"/>
        <v>215.94367033183599</v>
      </c>
      <c r="S51" s="67">
        <f t="shared" si="4"/>
        <v>215.63653383214549</v>
      </c>
      <c r="T51" s="67">
        <f t="shared" si="5"/>
        <v>215.63866155671815</v>
      </c>
      <c r="U51" s="67">
        <f t="shared" si="13"/>
        <v>215.73962190689986</v>
      </c>
      <c r="V51" s="67">
        <f t="shared" si="16"/>
        <v>8.1910925965311965E-2</v>
      </c>
    </row>
    <row r="52" spans="2:22" x14ac:dyDescent="0.25">
      <c r="B52" s="58" t="s">
        <v>173</v>
      </c>
      <c r="C52" s="72" t="s">
        <v>92</v>
      </c>
      <c r="D52" s="72" t="s">
        <v>105</v>
      </c>
      <c r="E52" s="82" t="s">
        <v>84</v>
      </c>
      <c r="F52" s="20" t="s">
        <v>85</v>
      </c>
      <c r="G52" s="59">
        <v>428.37569999999999</v>
      </c>
      <c r="H52" s="58" t="s">
        <v>167</v>
      </c>
      <c r="I52" s="66">
        <v>29.28</v>
      </c>
      <c r="J52" s="32">
        <v>38.909999999999997</v>
      </c>
      <c r="K52" s="32">
        <v>29.33</v>
      </c>
      <c r="L52" s="33"/>
      <c r="M52" s="41">
        <v>428.373964</v>
      </c>
      <c r="N52" s="65">
        <v>1</v>
      </c>
      <c r="O52" s="67">
        <f t="shared" si="14"/>
        <v>-4.0525338743368735</v>
      </c>
      <c r="P52" s="65">
        <f t="shared" si="15"/>
        <v>428.37569999999999</v>
      </c>
      <c r="Q52" s="66">
        <f t="shared" si="2"/>
        <v>0.96883145875218846</v>
      </c>
      <c r="R52" s="67">
        <f t="shared" si="3"/>
        <v>220.27316929340051</v>
      </c>
      <c r="S52" s="67">
        <f t="shared" si="4"/>
        <v>220.2560981758696</v>
      </c>
      <c r="T52" s="67">
        <f t="shared" si="5"/>
        <v>220.03294075195072</v>
      </c>
      <c r="U52" s="67">
        <f t="shared" si="13"/>
        <v>220.18740274040692</v>
      </c>
      <c r="V52" s="67">
        <f t="shared" si="16"/>
        <v>6.0875440174046141E-2</v>
      </c>
    </row>
    <row r="53" spans="2:22" x14ac:dyDescent="0.25">
      <c r="B53" s="76" t="s">
        <v>171</v>
      </c>
      <c r="C53" s="72" t="s">
        <v>117</v>
      </c>
      <c r="D53" s="72" t="s">
        <v>128</v>
      </c>
      <c r="E53" s="73" t="s">
        <v>86</v>
      </c>
      <c r="F53" s="20" t="s">
        <v>87</v>
      </c>
      <c r="G53" s="58"/>
      <c r="H53" s="58"/>
      <c r="I53" s="66"/>
      <c r="M53" s="2">
        <v>444.36887899999999</v>
      </c>
      <c r="N53" s="65">
        <v>1</v>
      </c>
      <c r="O53" s="67" t="str">
        <f t="shared" si="14"/>
        <v>--</v>
      </c>
      <c r="P53" s="65" t="str">
        <f t="shared" si="15"/>
        <v>--</v>
      </c>
      <c r="Q53" s="66" t="str">
        <f t="shared" si="2"/>
        <v>--</v>
      </c>
      <c r="R53" s="67" t="str">
        <f t="shared" si="3"/>
        <v>--</v>
      </c>
      <c r="S53" s="67" t="str">
        <f t="shared" si="4"/>
        <v>--</v>
      </c>
      <c r="T53" s="67" t="str">
        <f t="shared" si="5"/>
        <v>--</v>
      </c>
      <c r="U53" s="67" t="str">
        <f t="shared" si="13"/>
        <v>--</v>
      </c>
      <c r="V53" s="67" t="str">
        <f t="shared" si="16"/>
        <v>--</v>
      </c>
    </row>
    <row r="54" spans="2:22" x14ac:dyDescent="0.25">
      <c r="C54" s="72" t="s">
        <v>36</v>
      </c>
      <c r="D54" s="72" t="s">
        <v>206</v>
      </c>
      <c r="E54" s="73" t="s">
        <v>88</v>
      </c>
      <c r="F54" s="63" t="s">
        <v>89</v>
      </c>
      <c r="G54" s="58">
        <v>448.34379999999999</v>
      </c>
      <c r="H54" s="58" t="s">
        <v>167</v>
      </c>
      <c r="I54" s="66">
        <v>28.63</v>
      </c>
      <c r="J54" s="3">
        <v>38</v>
      </c>
      <c r="K54" s="3">
        <v>28.67</v>
      </c>
      <c r="M54" s="2">
        <v>448.34266559999998</v>
      </c>
      <c r="N54" s="65">
        <v>1</v>
      </c>
      <c r="O54" s="67">
        <f t="shared" si="14"/>
        <v>-2.5302075556295045</v>
      </c>
      <c r="P54" s="65">
        <f t="shared" si="15"/>
        <v>448.34379999999999</v>
      </c>
      <c r="Q54" s="66">
        <f t="shared" si="2"/>
        <v>0.97015812036439697</v>
      </c>
      <c r="R54" s="67">
        <f t="shared" si="3"/>
        <v>215.09150105365285</v>
      </c>
      <c r="S54" s="67">
        <f t="shared" si="4"/>
        <v>214.80065518649437</v>
      </c>
      <c r="T54" s="67">
        <f t="shared" si="5"/>
        <v>214.78819177623919</v>
      </c>
      <c r="U54" s="67">
        <f t="shared" si="13"/>
        <v>214.89344933879545</v>
      </c>
      <c r="V54" s="67">
        <f t="shared" si="16"/>
        <v>7.9867947047319934E-2</v>
      </c>
    </row>
    <row r="55" spans="2:22" x14ac:dyDescent="0.25">
      <c r="H55" s="58"/>
      <c r="I55" s="66"/>
    </row>
    <row r="56" spans="2:22" x14ac:dyDescent="0.25">
      <c r="H56" s="58"/>
      <c r="I56" s="66"/>
    </row>
    <row r="57" spans="2:22" x14ac:dyDescent="0.25">
      <c r="H57" s="58"/>
      <c r="I57" s="66"/>
    </row>
    <row r="58" spans="2:22" x14ac:dyDescent="0.25">
      <c r="H58" s="58"/>
      <c r="I58" s="66"/>
    </row>
    <row r="59" spans="2:22" x14ac:dyDescent="0.25">
      <c r="H59" s="58"/>
      <c r="I59" s="66"/>
    </row>
    <row r="60" spans="2:22" x14ac:dyDescent="0.25">
      <c r="H60" s="58"/>
      <c r="I60" s="66"/>
    </row>
    <row r="61" spans="2:22" x14ac:dyDescent="0.25">
      <c r="H61" s="58"/>
      <c r="I61" s="66"/>
    </row>
    <row r="62" spans="2:22" x14ac:dyDescent="0.25">
      <c r="H62" s="58"/>
      <c r="I62" s="66"/>
    </row>
    <row r="63" spans="2:22" x14ac:dyDescent="0.25">
      <c r="H63" s="58"/>
      <c r="I63" s="66"/>
    </row>
    <row r="64" spans="2:22" x14ac:dyDescent="0.25">
      <c r="H64" s="58"/>
      <c r="I64" s="66"/>
    </row>
    <row r="65" spans="8:9" x14ac:dyDescent="0.25">
      <c r="H65" s="58"/>
      <c r="I65" s="66"/>
    </row>
    <row r="66" spans="8:9" x14ac:dyDescent="0.25">
      <c r="H66" s="58"/>
      <c r="I66" s="66"/>
    </row>
    <row r="67" spans="8:9" x14ac:dyDescent="0.25">
      <c r="H67" s="58"/>
      <c r="I67" s="66"/>
    </row>
    <row r="68" spans="8:9" x14ac:dyDescent="0.25">
      <c r="H68" s="58"/>
      <c r="I68" s="66"/>
    </row>
    <row r="69" spans="8:9" x14ac:dyDescent="0.25">
      <c r="H69" s="58"/>
      <c r="I69" s="66"/>
    </row>
    <row r="70" spans="8:9" x14ac:dyDescent="0.25">
      <c r="H70" s="58"/>
      <c r="I70" s="66"/>
    </row>
    <row r="71" spans="8:9" x14ac:dyDescent="0.25">
      <c r="H71" s="58"/>
      <c r="I71" s="66"/>
    </row>
    <row r="72" spans="8:9" x14ac:dyDescent="0.25">
      <c r="H72" s="58"/>
      <c r="I72" s="66"/>
    </row>
    <row r="73" spans="8:9" x14ac:dyDescent="0.25">
      <c r="H73" s="58"/>
      <c r="I73" s="66"/>
    </row>
    <row r="74" spans="8:9" x14ac:dyDescent="0.25">
      <c r="H74" s="58"/>
      <c r="I74" s="66"/>
    </row>
    <row r="75" spans="8:9" x14ac:dyDescent="0.25">
      <c r="H75" s="58"/>
      <c r="I75" s="66"/>
    </row>
    <row r="76" spans="8:9" x14ac:dyDescent="0.25">
      <c r="H76" s="58"/>
      <c r="I76" s="66"/>
    </row>
    <row r="77" spans="8:9" x14ac:dyDescent="0.25">
      <c r="H77" s="58"/>
      <c r="I77" s="66"/>
    </row>
    <row r="78" spans="8:9" x14ac:dyDescent="0.25">
      <c r="H78" s="58"/>
      <c r="I78" s="66"/>
    </row>
    <row r="79" spans="8:9" x14ac:dyDescent="0.25">
      <c r="H79" s="58"/>
      <c r="I79" s="66"/>
    </row>
    <row r="80" spans="8:9" x14ac:dyDescent="0.25">
      <c r="H80" s="58"/>
      <c r="I80" s="66"/>
    </row>
    <row r="81" spans="8:9" x14ac:dyDescent="0.25">
      <c r="H81" s="58"/>
      <c r="I81" s="66"/>
    </row>
    <row r="82" spans="8:9" x14ac:dyDescent="0.25">
      <c r="H82" s="58"/>
      <c r="I82" s="66"/>
    </row>
    <row r="83" spans="8:9" x14ac:dyDescent="0.25">
      <c r="H83" s="58"/>
      <c r="I83" s="66"/>
    </row>
    <row r="84" spans="8:9" x14ac:dyDescent="0.25">
      <c r="H84" s="58"/>
      <c r="I84" s="66"/>
    </row>
    <row r="85" spans="8:9" x14ac:dyDescent="0.25">
      <c r="H85" s="58"/>
      <c r="I85" s="66"/>
    </row>
  </sheetData>
  <sortState xmlns:xlrd2="http://schemas.microsoft.com/office/spreadsheetml/2017/richdata2" ref="B7:W54">
    <sortCondition ref="G7:G54"/>
  </sortState>
  <pageMargins left="0.7" right="0.7" top="0.75" bottom="0.75" header="0.3" footer="0.3"/>
  <pageSetup scale="1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5B739-BF33-4C7A-91CF-C673E246FC29}">
  <sheetPr>
    <pageSetUpPr fitToPage="1"/>
  </sheetPr>
  <dimension ref="B3:AP336"/>
  <sheetViews>
    <sheetView workbookViewId="0">
      <selection activeCell="G27" sqref="G27"/>
    </sheetView>
  </sheetViews>
  <sheetFormatPr defaultRowHeight="15" x14ac:dyDescent="0.25"/>
  <cols>
    <col min="1" max="1" width="9.140625" style="63"/>
    <col min="2" max="2" width="40.140625" style="74" bestFit="1" customWidth="1"/>
    <col min="3" max="3" width="12.85546875" style="20" customWidth="1"/>
    <col min="4" max="4" width="10.28515625" style="20" bestFit="1" customWidth="1"/>
    <col min="5" max="5" width="10.28515625" style="20" customWidth="1"/>
    <col min="6" max="6" width="11.28515625" style="65" bestFit="1" customWidth="1"/>
    <col min="7" max="7" width="13.85546875" style="65" bestFit="1" customWidth="1"/>
    <col min="8" max="8" width="11.28515625" style="66" bestFit="1" customWidth="1"/>
    <col min="9" max="10" width="11.28515625" style="66" customWidth="1"/>
    <col min="11" max="11" width="14.28515625" style="67" customWidth="1"/>
    <col min="12" max="12" width="14.5703125" style="64" customWidth="1"/>
    <col min="13" max="13" width="14.42578125" style="65" customWidth="1"/>
    <col min="14" max="14" width="11.140625" style="67" bestFit="1" customWidth="1"/>
    <col min="15" max="15" width="18.5703125" style="65" customWidth="1"/>
    <col min="16" max="16" width="10" style="65" customWidth="1"/>
    <col min="17" max="21" width="11.5703125" style="67" customWidth="1"/>
    <col min="22" max="22" width="15.28515625" style="63" customWidth="1"/>
    <col min="23" max="23" width="17.140625" style="63" customWidth="1"/>
    <col min="24" max="24" width="12.7109375" style="63" customWidth="1"/>
    <col min="25" max="25" width="21.85546875" style="63" bestFit="1" customWidth="1"/>
    <col min="26" max="26" width="15.28515625" style="63" bestFit="1" customWidth="1"/>
    <col min="27" max="27" width="12.42578125" style="63" bestFit="1" customWidth="1"/>
    <col min="28" max="28" width="10.7109375" style="63" bestFit="1" customWidth="1"/>
    <col min="29" max="29" width="12.28515625" style="53" bestFit="1" customWidth="1"/>
    <col min="30" max="30" width="15.7109375" style="63" bestFit="1" customWidth="1"/>
    <col min="31" max="31" width="10.5703125" style="63" bestFit="1" customWidth="1"/>
    <col min="32" max="32" width="12.140625" style="63" bestFit="1" customWidth="1"/>
    <col min="33" max="33" width="12.7109375" style="63" bestFit="1" customWidth="1"/>
    <col min="34" max="34" width="18.5703125" style="63" bestFit="1" customWidth="1"/>
    <col min="35" max="37" width="9.140625" style="63"/>
    <col min="38" max="38" width="12.7109375" style="63" bestFit="1" customWidth="1"/>
    <col min="39" max="39" width="16" style="63" bestFit="1" customWidth="1"/>
    <col min="40" max="40" width="9.140625" style="63"/>
    <col min="41" max="41" width="12.140625" style="63" bestFit="1" customWidth="1"/>
    <col min="42" max="16384" width="9.140625" style="63"/>
  </cols>
  <sheetData>
    <row r="3" spans="2:42" x14ac:dyDescent="0.25">
      <c r="AM3" s="42"/>
      <c r="AN3" s="42"/>
      <c r="AO3" s="42"/>
      <c r="AP3" s="42"/>
    </row>
    <row r="4" spans="2:42" ht="15.75" thickBot="1" x14ac:dyDescent="0.3">
      <c r="AM4" s="42"/>
      <c r="AN4" s="42"/>
      <c r="AO4" s="42"/>
      <c r="AP4" s="42"/>
    </row>
    <row r="5" spans="2:42" x14ac:dyDescent="0.25">
      <c r="B5" s="78"/>
      <c r="C5" s="23"/>
      <c r="D5" s="70" t="s">
        <v>32</v>
      </c>
      <c r="E5" s="70"/>
      <c r="F5" s="70" t="s">
        <v>35</v>
      </c>
      <c r="G5" s="18"/>
      <c r="H5" s="37" t="s">
        <v>8</v>
      </c>
      <c r="I5" s="37" t="s">
        <v>8</v>
      </c>
      <c r="J5" s="37" t="s">
        <v>8</v>
      </c>
      <c r="K5" s="68" t="s">
        <v>194</v>
      </c>
      <c r="L5" s="25"/>
      <c r="M5" s="18"/>
      <c r="N5" s="36"/>
      <c r="O5" s="18"/>
      <c r="P5" s="18"/>
      <c r="Q5" s="68" t="s">
        <v>16</v>
      </c>
      <c r="R5" s="68" t="s">
        <v>17</v>
      </c>
      <c r="S5" s="68" t="s">
        <v>18</v>
      </c>
      <c r="T5" s="68" t="s">
        <v>22</v>
      </c>
      <c r="U5" s="68" t="s">
        <v>23</v>
      </c>
      <c r="W5" s="4"/>
      <c r="X5" s="5"/>
      <c r="Y5" s="6" t="s">
        <v>15</v>
      </c>
      <c r="Z5" s="6"/>
      <c r="AA5" s="6"/>
      <c r="AB5" s="43" t="s">
        <v>7</v>
      </c>
      <c r="AC5" s="54" t="s">
        <v>27</v>
      </c>
      <c r="AD5" s="43" t="s">
        <v>29</v>
      </c>
      <c r="AE5" s="5"/>
      <c r="AF5" s="5"/>
      <c r="AG5" s="5"/>
      <c r="AH5" s="5"/>
      <c r="AI5" s="5"/>
      <c r="AJ5" s="5"/>
      <c r="AK5" s="43" t="s">
        <v>16</v>
      </c>
      <c r="AL5" s="48" t="s">
        <v>16</v>
      </c>
      <c r="AM5" s="44"/>
      <c r="AN5" s="44"/>
      <c r="AO5" s="44"/>
      <c r="AP5" s="42"/>
    </row>
    <row r="6" spans="2:42" x14ac:dyDescent="0.25">
      <c r="B6" s="79" t="s">
        <v>90</v>
      </c>
      <c r="C6" s="24" t="s">
        <v>31</v>
      </c>
      <c r="D6" s="17" t="s">
        <v>33</v>
      </c>
      <c r="E6" s="17" t="s">
        <v>34</v>
      </c>
      <c r="F6" s="17" t="s">
        <v>0</v>
      </c>
      <c r="G6" s="17" t="s">
        <v>6</v>
      </c>
      <c r="H6" s="38" t="s">
        <v>19</v>
      </c>
      <c r="I6" s="38" t="s">
        <v>20</v>
      </c>
      <c r="J6" s="38" t="s">
        <v>21</v>
      </c>
      <c r="K6" s="69" t="s">
        <v>25</v>
      </c>
      <c r="L6" s="26" t="s">
        <v>2</v>
      </c>
      <c r="M6" s="17" t="s">
        <v>3</v>
      </c>
      <c r="N6" s="69" t="s">
        <v>4</v>
      </c>
      <c r="O6" s="17" t="s">
        <v>5</v>
      </c>
      <c r="P6" s="17" t="s">
        <v>10</v>
      </c>
      <c r="Q6" s="69" t="s">
        <v>14</v>
      </c>
      <c r="R6" s="69" t="s">
        <v>14</v>
      </c>
      <c r="S6" s="69" t="s">
        <v>14</v>
      </c>
      <c r="T6" s="69" t="s">
        <v>14</v>
      </c>
      <c r="U6" s="69" t="s">
        <v>24</v>
      </c>
      <c r="W6" s="46" t="s">
        <v>9</v>
      </c>
      <c r="X6" s="7" t="s">
        <v>0</v>
      </c>
      <c r="Y6" s="7" t="s">
        <v>367</v>
      </c>
      <c r="Z6" s="7" t="s">
        <v>368</v>
      </c>
      <c r="AA6" s="7" t="s">
        <v>369</v>
      </c>
      <c r="AB6" s="7" t="s">
        <v>26</v>
      </c>
      <c r="AC6" s="55" t="s">
        <v>28</v>
      </c>
      <c r="AD6" s="7" t="s">
        <v>1</v>
      </c>
      <c r="AE6" s="7" t="s">
        <v>2</v>
      </c>
      <c r="AF6" s="7" t="s">
        <v>3</v>
      </c>
      <c r="AG6" s="7" t="s">
        <v>4</v>
      </c>
      <c r="AH6" s="7" t="s">
        <v>5</v>
      </c>
      <c r="AI6" s="7" t="s">
        <v>10</v>
      </c>
      <c r="AJ6" s="7" t="s">
        <v>11</v>
      </c>
      <c r="AK6" s="7" t="s">
        <v>12</v>
      </c>
      <c r="AL6" s="28" t="s">
        <v>13</v>
      </c>
      <c r="AM6" s="29"/>
      <c r="AN6" s="29"/>
      <c r="AO6" s="29"/>
      <c r="AP6" s="42"/>
    </row>
    <row r="7" spans="2:42" x14ac:dyDescent="0.25">
      <c r="B7" s="73"/>
      <c r="C7" s="56"/>
      <c r="D7" s="56"/>
      <c r="E7" s="56"/>
      <c r="F7" s="57"/>
      <c r="G7" s="58"/>
      <c r="M7" s="65">
        <v>1</v>
      </c>
      <c r="N7" s="67" t="str">
        <f t="shared" ref="N7" si="0">IF(ISNUMBER(F7),(L7-F7)/(L7)*1000000,"--")</f>
        <v>--</v>
      </c>
      <c r="O7" s="65" t="str">
        <f t="shared" ref="O7" si="1">IF(ISNUMBER(F7),(F7*M7),"--")</f>
        <v>--</v>
      </c>
      <c r="P7" s="66" t="str">
        <f t="shared" ref="P7:P17" si="2">IF(ISNUMBER(O7),(O7/(O7+$W$7))^(1/2)/M7,"--")</f>
        <v>--</v>
      </c>
      <c r="Q7" s="67" t="str">
        <f t="shared" ref="Q7:Q17" si="3">IF(ISNUMBER(H7),((H7-$AL$7)/($AK$7*$P7)),"--")</f>
        <v>--</v>
      </c>
      <c r="R7" s="67" t="str">
        <f t="shared" ref="R7:R17" si="4">IF(ISNUMBER(I7),(I7-$AL$11)/($AK$11*$P7),"--")</f>
        <v>--</v>
      </c>
      <c r="S7" s="67" t="str">
        <f t="shared" ref="S7:S17" si="5">IF(ISNUMBER(J7),(J7-$AL$15)/($AK$15*$P7),"--")</f>
        <v>--</v>
      </c>
      <c r="T7" s="67" t="str">
        <f t="shared" ref="T7" si="6">IF(ISNUMBER(Q7:Q7),AVERAGE(Q7:S7),"--")</f>
        <v>--</v>
      </c>
      <c r="U7" s="67" t="str">
        <f t="shared" ref="U7" si="7">IF(ISNUMBER(H7),_xlfn.STDEV.S(Q7:S7)/T7*100,"--")</f>
        <v>--</v>
      </c>
      <c r="W7" s="45">
        <v>28.006148</v>
      </c>
      <c r="X7" s="61">
        <v>118.08620000000001</v>
      </c>
      <c r="Y7" s="62"/>
      <c r="Z7" s="62"/>
      <c r="AA7" s="62"/>
      <c r="AB7" s="61"/>
      <c r="AC7" s="30" t="str">
        <f t="shared" ref="AC7:AC12" si="8">IF(ISNUMBER(AB7),AB7*$W$10,"--")</f>
        <v>--</v>
      </c>
      <c r="AD7" s="61">
        <v>121.3</v>
      </c>
      <c r="AE7" s="10">
        <v>118.0867992</v>
      </c>
      <c r="AF7" s="61">
        <v>1</v>
      </c>
      <c r="AG7" s="30">
        <f t="shared" ref="AG7:AG12" si="9">IF(ISNUMBER(X7),((AE7-X7)/(AE7)*1000000),"--")</f>
        <v>5.0742335642573524</v>
      </c>
      <c r="AH7" s="10">
        <f t="shared" ref="AH7:AH12" si="10">IF(ISNUMBER(X7),(AE7*AF7),"--")</f>
        <v>118.0867992</v>
      </c>
      <c r="AI7" s="11" t="str">
        <f t="shared" ref="AI7:AI12" si="11">IF(ISNUMBER(Y7),((AH7/(AH7+$W$7))^(1/2)/AF7),"--")</f>
        <v>--</v>
      </c>
      <c r="AJ7" s="11" t="str">
        <f t="shared" ref="AJ7:AJ12" si="12">IF(ISNUMBER(Y7),AI7*AD7,"--")</f>
        <v>--</v>
      </c>
      <c r="AK7" s="61">
        <f>SLOPE(Y7:Y12,AJ7:AJ12)</f>
        <v>0.19934239155554295</v>
      </c>
      <c r="AL7" s="12">
        <f>INTERCEPT(Y7:Y12,AJ7:AJ12)</f>
        <v>-6.4516840048938207E-2</v>
      </c>
      <c r="AM7" s="10"/>
      <c r="AN7" s="61"/>
      <c r="AO7" s="30"/>
      <c r="AP7" s="42"/>
    </row>
    <row r="8" spans="2:42" x14ac:dyDescent="0.25">
      <c r="B8" s="73"/>
      <c r="C8" s="56"/>
      <c r="D8" s="56"/>
      <c r="E8" s="56"/>
      <c r="F8" s="58"/>
      <c r="G8" s="58"/>
      <c r="M8" s="65">
        <v>1</v>
      </c>
      <c r="N8" s="67" t="str">
        <f t="shared" ref="N8" si="13">IF(ISNUMBER(F8),(L8-F8)/(L8)*1000000,"--")</f>
        <v>--</v>
      </c>
      <c r="O8" s="65" t="str">
        <f t="shared" ref="O8" si="14">IF(ISNUMBER(F8),(F8*M8),"--")</f>
        <v>--</v>
      </c>
      <c r="P8" s="66" t="str">
        <f t="shared" si="2"/>
        <v>--</v>
      </c>
      <c r="Q8" s="67" t="str">
        <f t="shared" si="3"/>
        <v>--</v>
      </c>
      <c r="R8" s="67" t="str">
        <f t="shared" si="4"/>
        <v>--</v>
      </c>
      <c r="S8" s="67" t="str">
        <f t="shared" si="5"/>
        <v>--</v>
      </c>
      <c r="T8" s="67" t="str">
        <f t="shared" ref="T8:T17" si="15">IF(ISNUMBER(Q8:Q8),AVERAGE(Q8:S8),"--")</f>
        <v>--</v>
      </c>
      <c r="U8" s="67" t="str">
        <f t="shared" ref="U8" si="16">IF(ISNUMBER(H8),_xlfn.STDEV.S(Q8:S8)/T8*100,"--")</f>
        <v>--</v>
      </c>
      <c r="W8" s="8"/>
      <c r="X8" s="61">
        <v>322.048</v>
      </c>
      <c r="Y8" s="62">
        <v>29.31</v>
      </c>
      <c r="Z8" s="62">
        <v>29.31</v>
      </c>
      <c r="AA8" s="62">
        <v>29.31</v>
      </c>
      <c r="AB8" s="61"/>
      <c r="AC8" s="30" t="str">
        <f t="shared" si="8"/>
        <v>--</v>
      </c>
      <c r="AD8" s="61">
        <v>153.72999999999999</v>
      </c>
      <c r="AE8" s="10">
        <v>322.0486684</v>
      </c>
      <c r="AF8" s="61">
        <v>1</v>
      </c>
      <c r="AG8" s="30">
        <f t="shared" si="9"/>
        <v>2.0754627035589301</v>
      </c>
      <c r="AH8" s="10">
        <f t="shared" si="10"/>
        <v>322.0486684</v>
      </c>
      <c r="AI8" s="11">
        <f t="shared" si="11"/>
        <v>0.95916367974252281</v>
      </c>
      <c r="AJ8" s="11">
        <f t="shared" si="12"/>
        <v>147.45223248681802</v>
      </c>
      <c r="AK8" s="61"/>
      <c r="AL8" s="12"/>
      <c r="AM8" s="10"/>
      <c r="AN8" s="61"/>
      <c r="AO8" s="30"/>
      <c r="AP8" s="42"/>
    </row>
    <row r="9" spans="2:42" x14ac:dyDescent="0.25">
      <c r="B9" s="73"/>
      <c r="C9" s="56"/>
      <c r="D9" s="56"/>
      <c r="E9" s="56"/>
      <c r="F9" s="58"/>
      <c r="G9" s="58"/>
      <c r="M9" s="65">
        <v>1</v>
      </c>
      <c r="N9" s="67" t="str">
        <f>IF(ISNUMBER(F9),(L9-F9)/(L9)*1000000,"--")</f>
        <v>--</v>
      </c>
      <c r="O9" s="65" t="str">
        <f>IF(ISNUMBER(F9),(F9*M9),"--")</f>
        <v>--</v>
      </c>
      <c r="P9" s="66" t="str">
        <f t="shared" si="2"/>
        <v>--</v>
      </c>
      <c r="Q9" s="67" t="str">
        <f t="shared" si="3"/>
        <v>--</v>
      </c>
      <c r="R9" s="67" t="str">
        <f t="shared" si="4"/>
        <v>--</v>
      </c>
      <c r="S9" s="67" t="str">
        <f t="shared" si="5"/>
        <v>--</v>
      </c>
      <c r="T9" s="67" t="str">
        <f t="shared" si="15"/>
        <v>--</v>
      </c>
      <c r="U9" s="67" t="str">
        <f>IF(ISNUMBER(H9),_xlfn.STDEV.S(Q9:S9)/T9*100,"--")</f>
        <v>--</v>
      </c>
      <c r="W9" s="46" t="s">
        <v>30</v>
      </c>
      <c r="X9" s="61">
        <v>622.02840000000003</v>
      </c>
      <c r="Y9" s="62">
        <v>39.54</v>
      </c>
      <c r="Z9" s="62">
        <v>39.54</v>
      </c>
      <c r="AA9" s="62">
        <v>39.54</v>
      </c>
      <c r="AB9" s="61"/>
      <c r="AC9" s="30" t="str">
        <f t="shared" si="8"/>
        <v>--</v>
      </c>
      <c r="AD9" s="61">
        <v>202.96</v>
      </c>
      <c r="AE9" s="10">
        <v>622.02950680000004</v>
      </c>
      <c r="AF9" s="61">
        <v>1</v>
      </c>
      <c r="AG9" s="30">
        <f t="shared" si="9"/>
        <v>1.7793368126476388</v>
      </c>
      <c r="AH9" s="10">
        <f t="shared" si="10"/>
        <v>622.02950680000004</v>
      </c>
      <c r="AI9" s="11">
        <f t="shared" si="11"/>
        <v>0.97822082464665894</v>
      </c>
      <c r="AJ9" s="11">
        <f t="shared" si="12"/>
        <v>198.53969857028591</v>
      </c>
      <c r="AK9" s="49" t="s">
        <v>17</v>
      </c>
      <c r="AL9" s="50" t="s">
        <v>17</v>
      </c>
      <c r="AM9" s="10"/>
      <c r="AN9" s="61"/>
      <c r="AO9" s="30"/>
      <c r="AP9" s="42"/>
    </row>
    <row r="10" spans="2:42" x14ac:dyDescent="0.25">
      <c r="B10" s="73" t="s">
        <v>160</v>
      </c>
      <c r="C10" s="56" t="s">
        <v>177</v>
      </c>
      <c r="D10" s="56"/>
      <c r="E10" s="56"/>
      <c r="F10" s="58">
        <v>347.2217</v>
      </c>
      <c r="G10" s="58" t="s">
        <v>167</v>
      </c>
      <c r="H10" s="66">
        <v>36</v>
      </c>
      <c r="I10" s="66">
        <v>36.020000000000003</v>
      </c>
      <c r="J10" s="66">
        <v>36.01</v>
      </c>
      <c r="L10" s="64">
        <v>347.22222260000001</v>
      </c>
      <c r="M10" s="65">
        <v>1</v>
      </c>
      <c r="N10" s="67">
        <f>IF(ISNUMBER(F10),(L10-F10)/(L10)*1000000,"--")</f>
        <v>1.5050879983932741</v>
      </c>
      <c r="O10" s="65">
        <f>IF(ISNUMBER(F10),(F10*M10),"--")</f>
        <v>347.2217</v>
      </c>
      <c r="P10" s="66">
        <f t="shared" si="2"/>
        <v>0.96195752928199674</v>
      </c>
      <c r="Q10" s="67">
        <f t="shared" si="3"/>
        <v>188.0721787628184</v>
      </c>
      <c r="R10" s="67">
        <f t="shared" si="4"/>
        <v>188.17647639120307</v>
      </c>
      <c r="S10" s="67">
        <f t="shared" si="5"/>
        <v>188.12432757701072</v>
      </c>
      <c r="T10" s="67">
        <f t="shared" si="15"/>
        <v>188.12432757701072</v>
      </c>
      <c r="U10" s="67">
        <f>IF(ISNUMBER(H10),_xlfn.STDEV.S(Q10:S10)/T10*100,"--")</f>
        <v>2.7720398985074352E-2</v>
      </c>
      <c r="W10" s="45">
        <v>0.99378</v>
      </c>
      <c r="X10" s="61">
        <v>922.00819999999999</v>
      </c>
      <c r="Y10" s="62">
        <v>47.79</v>
      </c>
      <c r="Z10" s="62">
        <v>47.79</v>
      </c>
      <c r="AA10" s="62">
        <v>47.79</v>
      </c>
      <c r="AB10" s="61"/>
      <c r="AC10" s="30" t="str">
        <f t="shared" si="8"/>
        <v>--</v>
      </c>
      <c r="AD10" s="61">
        <v>243.64</v>
      </c>
      <c r="AE10" s="10">
        <v>922.01034519999996</v>
      </c>
      <c r="AF10" s="61">
        <v>1</v>
      </c>
      <c r="AG10" s="30">
        <f t="shared" si="9"/>
        <v>2.3266550219751774</v>
      </c>
      <c r="AH10" s="10">
        <f t="shared" si="10"/>
        <v>922.01034519999996</v>
      </c>
      <c r="AI10" s="11">
        <f t="shared" si="11"/>
        <v>0.98514991550239872</v>
      </c>
      <c r="AJ10" s="11">
        <f t="shared" si="12"/>
        <v>240.02192541300442</v>
      </c>
      <c r="AK10" s="7" t="s">
        <v>12</v>
      </c>
      <c r="AL10" s="28" t="s">
        <v>13</v>
      </c>
      <c r="AM10" s="10"/>
      <c r="AN10" s="61"/>
      <c r="AO10" s="30"/>
      <c r="AP10" s="42"/>
    </row>
    <row r="11" spans="2:42" x14ac:dyDescent="0.25">
      <c r="B11" s="73" t="s">
        <v>161</v>
      </c>
      <c r="C11" s="56" t="s">
        <v>177</v>
      </c>
      <c r="D11" s="42"/>
      <c r="E11" s="42"/>
      <c r="F11" s="60">
        <v>347.22370000000001</v>
      </c>
      <c r="G11" s="58" t="s">
        <v>167</v>
      </c>
      <c r="H11" s="66">
        <v>35.35</v>
      </c>
      <c r="I11" s="32">
        <v>35.32</v>
      </c>
      <c r="J11" s="32">
        <v>35.33</v>
      </c>
      <c r="K11" s="33"/>
      <c r="L11" s="41">
        <v>347.22222260000001</v>
      </c>
      <c r="M11" s="65">
        <v>1</v>
      </c>
      <c r="N11" s="67">
        <f>IF(ISNUMBER(F11),(L11-F11)/(L11)*1000000,"--")</f>
        <v>-4.2549119953673493</v>
      </c>
      <c r="O11" s="65">
        <f>IF(ISNUMBER(F11),(F11*M11),"--")</f>
        <v>347.22370000000001</v>
      </c>
      <c r="P11" s="66">
        <f t="shared" si="2"/>
        <v>0.96195773606031298</v>
      </c>
      <c r="Q11" s="67">
        <f t="shared" si="3"/>
        <v>184.68246614175564</v>
      </c>
      <c r="R11" s="67">
        <f t="shared" si="4"/>
        <v>184.5260197328077</v>
      </c>
      <c r="S11" s="67">
        <f t="shared" si="5"/>
        <v>184.57816853579033</v>
      </c>
      <c r="T11" s="67">
        <f t="shared" si="15"/>
        <v>184.5955514701179</v>
      </c>
      <c r="U11" s="67">
        <f>IF(ISNUMBER(H11),_xlfn.STDEV.S(Q11:S11)/T11*100,"--")</f>
        <v>4.3153050938682921E-2</v>
      </c>
      <c r="W11" s="8"/>
      <c r="X11" s="61">
        <v>1221.9875</v>
      </c>
      <c r="Y11" s="62">
        <v>55.54</v>
      </c>
      <c r="Z11" s="62">
        <v>55.54</v>
      </c>
      <c r="AA11" s="62">
        <v>55.54</v>
      </c>
      <c r="AB11" s="61"/>
      <c r="AC11" s="30" t="str">
        <f t="shared" si="8"/>
        <v>--</v>
      </c>
      <c r="AD11" s="61">
        <v>282.2</v>
      </c>
      <c r="AE11" s="10">
        <v>1221.9911836000001</v>
      </c>
      <c r="AF11" s="61">
        <v>1</v>
      </c>
      <c r="AG11" s="30">
        <f t="shared" si="9"/>
        <v>3.0144243670454487</v>
      </c>
      <c r="AH11" s="10">
        <f t="shared" si="10"/>
        <v>1221.9911836000001</v>
      </c>
      <c r="AI11" s="11">
        <f t="shared" si="11"/>
        <v>0.9887340561403104</v>
      </c>
      <c r="AJ11" s="11">
        <f t="shared" si="12"/>
        <v>279.02075064279558</v>
      </c>
      <c r="AK11" s="61">
        <f>SLOPE(Z7:Z12,AJ7:AJ12)</f>
        <v>0.19934239155554295</v>
      </c>
      <c r="AL11" s="12">
        <f>INTERCEPT(Z7:Z12,AJ7:AJ12)</f>
        <v>-6.4516840048938207E-2</v>
      </c>
      <c r="AM11" s="10"/>
      <c r="AN11" s="61"/>
      <c r="AO11" s="30"/>
      <c r="AP11" s="42"/>
    </row>
    <row r="12" spans="2:42" x14ac:dyDescent="0.25">
      <c r="B12" s="73" t="s">
        <v>169</v>
      </c>
      <c r="C12" s="56" t="s">
        <v>177</v>
      </c>
      <c r="D12" s="56"/>
      <c r="E12" s="56"/>
      <c r="F12" s="58">
        <v>347.22109999999998</v>
      </c>
      <c r="G12" s="58" t="s">
        <v>167</v>
      </c>
      <c r="H12" s="66">
        <v>35.83</v>
      </c>
      <c r="I12" s="66">
        <v>35.82</v>
      </c>
      <c r="J12" s="66">
        <v>35.86</v>
      </c>
      <c r="L12" s="64">
        <v>347.22222260000001</v>
      </c>
      <c r="M12" s="65">
        <v>1</v>
      </c>
      <c r="N12" s="67">
        <f>IF(ISNUMBER(F12),(L12-F12)/(L12)*1000000,"--")</f>
        <v>3.2330879965705739</v>
      </c>
      <c r="O12" s="65">
        <f>IF(ISNUMBER(F12),(F12*M12),"--")</f>
        <v>347.22109999999998</v>
      </c>
      <c r="P12" s="66">
        <f t="shared" si="2"/>
        <v>0.9619574672480633</v>
      </c>
      <c r="Q12" s="67">
        <f t="shared" si="3"/>
        <v>187.18566099262503</v>
      </c>
      <c r="R12" s="67">
        <f t="shared" si="4"/>
        <v>187.13351217506977</v>
      </c>
      <c r="S12" s="67">
        <f t="shared" si="5"/>
        <v>187.34210744529082</v>
      </c>
      <c r="T12" s="67">
        <f t="shared" si="15"/>
        <v>187.2204268709952</v>
      </c>
      <c r="U12" s="67">
        <f>IF(ISNUMBER(H12),_xlfn.STDEV.S(Q12:S12)/T12*100,"--")</f>
        <v>5.7983213814567044E-2</v>
      </c>
      <c r="W12" s="46"/>
      <c r="X12" s="61"/>
      <c r="Y12" s="62"/>
      <c r="Z12" s="62"/>
      <c r="AA12" s="62"/>
      <c r="AB12" s="61"/>
      <c r="AC12" s="30" t="str">
        <f t="shared" si="8"/>
        <v>--</v>
      </c>
      <c r="AD12" s="61">
        <v>316.95999999999998</v>
      </c>
      <c r="AE12" s="10">
        <v>1521.9720219999999</v>
      </c>
      <c r="AF12" s="61">
        <v>1</v>
      </c>
      <c r="AG12" s="30" t="str">
        <f t="shared" si="9"/>
        <v>--</v>
      </c>
      <c r="AH12" s="10" t="str">
        <f t="shared" si="10"/>
        <v>--</v>
      </c>
      <c r="AI12" s="11" t="str">
        <f t="shared" si="11"/>
        <v>--</v>
      </c>
      <c r="AJ12" s="11" t="str">
        <f t="shared" si="12"/>
        <v>--</v>
      </c>
      <c r="AK12" s="61"/>
      <c r="AL12" s="12"/>
      <c r="AM12" s="10"/>
      <c r="AN12" s="61"/>
      <c r="AO12" s="30"/>
      <c r="AP12" s="42"/>
    </row>
    <row r="13" spans="2:42" x14ac:dyDescent="0.25">
      <c r="B13" s="73" t="s">
        <v>176</v>
      </c>
      <c r="C13" s="42" t="s">
        <v>181</v>
      </c>
      <c r="D13" s="42"/>
      <c r="E13" s="42"/>
      <c r="F13" s="60">
        <v>361.20159999999998</v>
      </c>
      <c r="G13" s="58" t="s">
        <v>167</v>
      </c>
      <c r="H13" s="66">
        <v>36.18</v>
      </c>
      <c r="I13" s="32">
        <v>36.159999999999997</v>
      </c>
      <c r="J13" s="32">
        <v>36.17</v>
      </c>
      <c r="K13" s="33"/>
      <c r="L13" s="41">
        <v>361.20148840000002</v>
      </c>
      <c r="M13" s="65">
        <v>1</v>
      </c>
      <c r="N13" s="67">
        <f>IF(ISNUMBER(F13),(L13-F13)/(L13)*1000000,"--")</f>
        <v>-0.30896882640959827</v>
      </c>
      <c r="O13" s="65">
        <f>IF(ISNUMBER(F13),(F13*M13),"--")</f>
        <v>361.20159999999998</v>
      </c>
      <c r="P13" s="66">
        <f t="shared" si="2"/>
        <v>0.96334998309625941</v>
      </c>
      <c r="Q13" s="67">
        <f t="shared" si="3"/>
        <v>188.73765568062825</v>
      </c>
      <c r="R13" s="67">
        <f t="shared" si="4"/>
        <v>188.63350880703985</v>
      </c>
      <c r="S13" s="67">
        <f t="shared" si="5"/>
        <v>188.68558224383406</v>
      </c>
      <c r="T13" s="67">
        <f t="shared" ref="T13" si="17">IF(ISNUMBER(Q13:Q13),AVERAGE(Q13:S13),"--")</f>
        <v>188.68558224383409</v>
      </c>
      <c r="U13" s="67">
        <f>IF(ISNUMBER(H13),_xlfn.STDEV.S(Q13:S13)/T13*100,"--")</f>
        <v>2.7597994597652567E-2</v>
      </c>
      <c r="W13" s="45"/>
      <c r="X13" s="61"/>
      <c r="Y13" s="61"/>
      <c r="Z13" s="61"/>
      <c r="AA13" s="61"/>
      <c r="AB13" s="61"/>
      <c r="AC13" s="30"/>
      <c r="AD13" s="61"/>
      <c r="AE13" s="61"/>
      <c r="AF13" s="61"/>
      <c r="AG13" s="30"/>
      <c r="AH13" s="10"/>
      <c r="AI13" s="11"/>
      <c r="AJ13" s="11"/>
      <c r="AK13" s="51" t="s">
        <v>18</v>
      </c>
      <c r="AL13" s="52" t="s">
        <v>18</v>
      </c>
      <c r="AM13" s="10"/>
      <c r="AN13" s="61"/>
      <c r="AO13" s="30"/>
      <c r="AP13" s="42"/>
    </row>
    <row r="14" spans="2:42" x14ac:dyDescent="0.25">
      <c r="B14" s="73" t="s">
        <v>162</v>
      </c>
      <c r="C14" s="42" t="s">
        <v>181</v>
      </c>
      <c r="D14" s="56"/>
      <c r="E14" s="56"/>
      <c r="F14" s="58">
        <v>361.20190000000002</v>
      </c>
      <c r="G14" s="58" t="s">
        <v>167</v>
      </c>
      <c r="H14" s="66">
        <v>36</v>
      </c>
      <c r="I14" s="66">
        <v>35.99</v>
      </c>
      <c r="J14" s="66">
        <v>36.020000000000003</v>
      </c>
      <c r="L14" s="64">
        <v>361.20148840000002</v>
      </c>
      <c r="M14" s="65">
        <v>1</v>
      </c>
      <c r="N14" s="67">
        <f t="shared" ref="N14:N17" si="18">IF(ISNUMBER(F14),(L14-F14)/(L14)*1000000,"--")</f>
        <v>-1.1395301880675439</v>
      </c>
      <c r="O14" s="65">
        <f t="shared" ref="O14:O17" si="19">IF(ISNUMBER(F14),(F14*M14),"--")</f>
        <v>361.20190000000002</v>
      </c>
      <c r="P14" s="66">
        <f t="shared" si="2"/>
        <v>0.96335001188331515</v>
      </c>
      <c r="Q14" s="67">
        <f t="shared" si="3"/>
        <v>187.80032820643828</v>
      </c>
      <c r="R14" s="67">
        <f t="shared" si="4"/>
        <v>187.74825477120015</v>
      </c>
      <c r="S14" s="67">
        <f t="shared" si="5"/>
        <v>187.90447507691454</v>
      </c>
      <c r="T14" s="67">
        <f t="shared" si="15"/>
        <v>187.8176860181843</v>
      </c>
      <c r="U14" s="67">
        <f t="shared" ref="U14:U16" si="20">IF(ISNUMBER(H14),_xlfn.STDEV.S(Q14:S14)/T14*100,"--")</f>
        <v>4.2351435539107418E-2</v>
      </c>
      <c r="W14" s="8"/>
      <c r="X14" s="61"/>
      <c r="Y14" s="61"/>
      <c r="Z14" s="61"/>
      <c r="AA14" s="61"/>
      <c r="AB14" s="61"/>
      <c r="AC14" s="30"/>
      <c r="AD14" s="61"/>
      <c r="AE14" s="61"/>
      <c r="AF14" s="61"/>
      <c r="AG14" s="30"/>
      <c r="AH14" s="10"/>
      <c r="AI14" s="11"/>
      <c r="AJ14" s="11"/>
      <c r="AK14" s="7" t="s">
        <v>12</v>
      </c>
      <c r="AL14" s="28" t="s">
        <v>13</v>
      </c>
      <c r="AM14" s="10"/>
      <c r="AN14" s="61"/>
      <c r="AO14" s="30"/>
      <c r="AP14" s="42"/>
    </row>
    <row r="15" spans="2:42" ht="15" customHeight="1" x14ac:dyDescent="0.25">
      <c r="B15" s="73" t="s">
        <v>179</v>
      </c>
      <c r="C15" s="56" t="s">
        <v>178</v>
      </c>
      <c r="D15" s="56"/>
      <c r="E15" s="56"/>
      <c r="F15" s="58">
        <v>331.2285</v>
      </c>
      <c r="G15" s="58" t="s">
        <v>167</v>
      </c>
      <c r="H15" s="66">
        <v>35.659999999999997</v>
      </c>
      <c r="I15" s="66">
        <v>35.65</v>
      </c>
      <c r="J15" s="66">
        <v>35.69</v>
      </c>
      <c r="L15" s="64">
        <v>331.22730760000002</v>
      </c>
      <c r="M15" s="65">
        <v>1</v>
      </c>
      <c r="N15" s="67">
        <f t="shared" si="18"/>
        <v>-3.5999447286496715</v>
      </c>
      <c r="O15" s="65">
        <f t="shared" si="19"/>
        <v>331.2285</v>
      </c>
      <c r="P15" s="66">
        <f t="shared" si="2"/>
        <v>0.96022882790793063</v>
      </c>
      <c r="Q15" s="67">
        <f t="shared" si="3"/>
        <v>186.63451365892638</v>
      </c>
      <c r="R15" s="67">
        <f t="shared" si="4"/>
        <v>186.582270961147</v>
      </c>
      <c r="S15" s="67">
        <f t="shared" si="5"/>
        <v>186.79124175226454</v>
      </c>
      <c r="T15" s="67">
        <f t="shared" si="15"/>
        <v>186.66934212411263</v>
      </c>
      <c r="U15" s="67">
        <f t="shared" si="20"/>
        <v>5.825908338789941E-2</v>
      </c>
      <c r="W15" s="46"/>
      <c r="X15" s="61"/>
      <c r="Y15" s="61"/>
      <c r="Z15" s="61"/>
      <c r="AA15" s="61"/>
      <c r="AB15" s="61"/>
      <c r="AC15" s="30"/>
      <c r="AD15" s="61"/>
      <c r="AE15" s="61"/>
      <c r="AF15" s="61"/>
      <c r="AG15" s="30"/>
      <c r="AH15" s="10"/>
      <c r="AI15" s="11"/>
      <c r="AJ15" s="11"/>
      <c r="AK15" s="61">
        <f>SLOPE(AA7:AA12,AJ7:AJ12)</f>
        <v>0.19934239155554295</v>
      </c>
      <c r="AL15" s="12">
        <f>INTERCEPT(AA7:AA12,AJ7:AJ12)</f>
        <v>-6.4516840048938207E-2</v>
      </c>
      <c r="AM15" s="10"/>
      <c r="AN15" s="61"/>
      <c r="AO15" s="30"/>
      <c r="AP15" s="42"/>
    </row>
    <row r="16" spans="2:42" ht="15.75" thickBot="1" x14ac:dyDescent="0.3">
      <c r="B16" s="73" t="s">
        <v>180</v>
      </c>
      <c r="C16" s="42" t="s">
        <v>178</v>
      </c>
      <c r="D16" s="42"/>
      <c r="E16" s="42"/>
      <c r="F16" s="59">
        <v>331.22730000000001</v>
      </c>
      <c r="G16" s="58" t="s">
        <v>167</v>
      </c>
      <c r="H16" s="66">
        <v>35.03</v>
      </c>
      <c r="I16" s="32">
        <v>35.07</v>
      </c>
      <c r="J16" s="32">
        <v>35.049999999999997</v>
      </c>
      <c r="K16" s="33"/>
      <c r="L16" s="41">
        <v>331.22730760000002</v>
      </c>
      <c r="M16" s="65">
        <v>1</v>
      </c>
      <c r="N16" s="67">
        <f t="shared" si="18"/>
        <v>2.2944968090394282E-2</v>
      </c>
      <c r="O16" s="65">
        <f t="shared" si="19"/>
        <v>331.22730000000001</v>
      </c>
      <c r="P16" s="66">
        <f t="shared" si="2"/>
        <v>0.96022869230317009</v>
      </c>
      <c r="Q16" s="67">
        <f t="shared" si="3"/>
        <v>183.34324959079657</v>
      </c>
      <c r="R16" s="67">
        <f t="shared" si="4"/>
        <v>183.55222041142525</v>
      </c>
      <c r="S16" s="67">
        <f t="shared" si="5"/>
        <v>183.44773500111089</v>
      </c>
      <c r="T16" s="67">
        <f t="shared" si="15"/>
        <v>183.44773500111091</v>
      </c>
      <c r="U16" s="67">
        <f t="shared" si="20"/>
        <v>5.6956500615124299E-2</v>
      </c>
      <c r="W16" s="47"/>
      <c r="X16" s="13"/>
      <c r="Y16" s="13"/>
      <c r="Z16" s="13"/>
      <c r="AA16" s="13"/>
      <c r="AB16" s="13"/>
      <c r="AC16" s="31"/>
      <c r="AD16" s="13"/>
      <c r="AE16" s="13"/>
      <c r="AF16" s="13"/>
      <c r="AG16" s="31"/>
      <c r="AH16" s="14"/>
      <c r="AI16" s="15"/>
      <c r="AJ16" s="15"/>
      <c r="AK16" s="13"/>
      <c r="AL16" s="16"/>
      <c r="AM16" s="10"/>
      <c r="AN16" s="61"/>
      <c r="AO16" s="30"/>
      <c r="AP16" s="42"/>
    </row>
    <row r="17" spans="2:21" x14ac:dyDescent="0.25">
      <c r="B17" s="73" t="s">
        <v>208</v>
      </c>
      <c r="C17" s="20" t="s">
        <v>209</v>
      </c>
      <c r="D17" s="56"/>
      <c r="E17" s="56"/>
      <c r="F17" s="58">
        <v>104.10769999999999</v>
      </c>
      <c r="G17" s="58" t="s">
        <v>167</v>
      </c>
      <c r="H17" s="66">
        <v>20.8</v>
      </c>
      <c r="I17" s="66">
        <v>20.78</v>
      </c>
      <c r="J17" s="66">
        <v>20.79</v>
      </c>
      <c r="K17" s="67">
        <v>117.55277680179172</v>
      </c>
      <c r="L17" s="64">
        <v>104.10753339999999</v>
      </c>
      <c r="M17" s="65">
        <v>1</v>
      </c>
      <c r="N17" s="67">
        <f t="shared" si="18"/>
        <v>-1.6002684393636468</v>
      </c>
      <c r="O17" s="65">
        <f t="shared" si="19"/>
        <v>104.10769999999999</v>
      </c>
      <c r="P17" s="66">
        <f t="shared" si="2"/>
        <v>0.88770211553887968</v>
      </c>
      <c r="Q17" s="67">
        <f t="shared" si="3"/>
        <v>117.90749509878516</v>
      </c>
      <c r="R17" s="67">
        <f t="shared" si="4"/>
        <v>117.79447307579495</v>
      </c>
      <c r="S17" s="67">
        <f t="shared" si="5"/>
        <v>117.85098408729004</v>
      </c>
      <c r="T17" s="67">
        <f t="shared" si="15"/>
        <v>117.85098408729004</v>
      </c>
      <c r="U17" s="67">
        <f>IF(ISNUMBER(H17),_xlfn.STDEV.S(Q17:S17)/T17*100,"--")</f>
        <v>4.7951242777274812E-2</v>
      </c>
    </row>
    <row r="18" spans="2:21" x14ac:dyDescent="0.25">
      <c r="B18" s="73"/>
      <c r="C18" s="56"/>
      <c r="D18" s="56"/>
      <c r="E18" s="56"/>
      <c r="F18" s="58"/>
      <c r="G18" s="58"/>
      <c r="P18" s="66"/>
    </row>
    <row r="19" spans="2:21" x14ac:dyDescent="0.25">
      <c r="B19" s="73"/>
      <c r="C19" s="56"/>
      <c r="D19" s="56"/>
      <c r="E19" s="56"/>
      <c r="F19" s="58"/>
      <c r="G19" s="58"/>
      <c r="P19" s="66"/>
    </row>
    <row r="20" spans="2:21" ht="15" customHeight="1" x14ac:dyDescent="0.25">
      <c r="B20" s="73"/>
      <c r="C20" s="56"/>
      <c r="D20" s="42"/>
      <c r="E20" s="42"/>
      <c r="F20" s="60"/>
      <c r="G20" s="58"/>
      <c r="I20" s="32"/>
      <c r="J20" s="32"/>
      <c r="K20" s="33"/>
      <c r="L20" s="41"/>
      <c r="P20" s="66"/>
    </row>
    <row r="21" spans="2:21" x14ac:dyDescent="0.25">
      <c r="B21" s="73"/>
      <c r="C21" s="56"/>
      <c r="D21" s="56"/>
      <c r="E21" s="56"/>
      <c r="F21" s="58"/>
      <c r="G21" s="58"/>
      <c r="P21" s="66"/>
    </row>
    <row r="22" spans="2:21" x14ac:dyDescent="0.25">
      <c r="B22" s="73"/>
      <c r="C22" s="56"/>
      <c r="D22" s="56"/>
      <c r="E22" s="56"/>
      <c r="F22" s="58"/>
      <c r="G22" s="58"/>
      <c r="P22" s="66"/>
    </row>
    <row r="23" spans="2:21" x14ac:dyDescent="0.25">
      <c r="B23" s="73"/>
      <c r="C23" s="42"/>
      <c r="D23" s="42"/>
      <c r="E23" s="42"/>
      <c r="F23" s="60"/>
      <c r="G23" s="58"/>
      <c r="I23" s="32"/>
      <c r="J23" s="32"/>
      <c r="K23" s="33"/>
      <c r="L23" s="41"/>
      <c r="P23" s="66"/>
    </row>
    <row r="24" spans="2:21" x14ac:dyDescent="0.25">
      <c r="B24" s="73"/>
      <c r="C24" s="56"/>
      <c r="D24" s="56"/>
      <c r="E24" s="56"/>
      <c r="F24" s="58"/>
      <c r="G24" s="58"/>
      <c r="P24" s="66"/>
    </row>
    <row r="25" spans="2:21" x14ac:dyDescent="0.25">
      <c r="B25" s="73"/>
      <c r="C25" s="56"/>
      <c r="D25" s="56"/>
      <c r="E25" s="56"/>
      <c r="F25" s="58"/>
      <c r="G25" s="58"/>
      <c r="P25" s="66"/>
    </row>
    <row r="26" spans="2:21" ht="15" customHeight="1" x14ac:dyDescent="0.25">
      <c r="B26" s="73"/>
      <c r="C26" s="56"/>
      <c r="D26" s="42"/>
      <c r="E26" s="42"/>
      <c r="F26" s="60"/>
      <c r="G26" s="58"/>
      <c r="I26" s="32"/>
      <c r="J26" s="32"/>
      <c r="K26" s="33"/>
      <c r="L26" s="41"/>
      <c r="P26" s="66"/>
    </row>
    <row r="27" spans="2:21" x14ac:dyDescent="0.25">
      <c r="B27" s="73"/>
      <c r="C27" s="56"/>
      <c r="D27" s="56"/>
      <c r="E27" s="56"/>
      <c r="F27" s="58"/>
      <c r="G27" s="58"/>
      <c r="P27" s="66"/>
    </row>
    <row r="28" spans="2:21" x14ac:dyDescent="0.25">
      <c r="B28" s="84"/>
      <c r="C28" s="63"/>
      <c r="D28" s="42"/>
      <c r="E28" s="42"/>
      <c r="F28" s="61"/>
      <c r="G28" s="58"/>
      <c r="I28" s="32"/>
      <c r="J28" s="32"/>
      <c r="K28" s="33"/>
      <c r="L28" s="41"/>
      <c r="P28" s="66"/>
    </row>
    <row r="29" spans="2:21" x14ac:dyDescent="0.25">
      <c r="B29" s="73"/>
      <c r="C29" s="56"/>
      <c r="D29" s="56"/>
      <c r="E29" s="56"/>
      <c r="F29" s="58"/>
      <c r="G29" s="58"/>
      <c r="P29" s="66"/>
    </row>
    <row r="30" spans="2:21" x14ac:dyDescent="0.25">
      <c r="B30" s="73"/>
      <c r="C30" s="56"/>
      <c r="D30" s="56"/>
      <c r="E30" s="56"/>
      <c r="F30" s="58"/>
      <c r="G30" s="58"/>
      <c r="P30" s="66"/>
    </row>
    <row r="31" spans="2:21" x14ac:dyDescent="0.25">
      <c r="B31" s="73"/>
      <c r="C31" s="42"/>
      <c r="D31" s="42"/>
      <c r="E31" s="42"/>
      <c r="F31" s="61"/>
      <c r="G31" s="58"/>
      <c r="I31" s="32"/>
      <c r="J31" s="32"/>
      <c r="K31" s="33"/>
      <c r="L31" s="41"/>
      <c r="P31" s="66"/>
    </row>
    <row r="32" spans="2:21" x14ac:dyDescent="0.25">
      <c r="B32" s="73"/>
      <c r="C32" s="56"/>
      <c r="D32" s="56"/>
      <c r="E32" s="56"/>
      <c r="F32" s="58"/>
      <c r="G32" s="58"/>
      <c r="P32" s="66"/>
    </row>
    <row r="33" spans="2:16" x14ac:dyDescent="0.25">
      <c r="B33" s="73"/>
      <c r="C33" s="56"/>
      <c r="D33" s="56"/>
      <c r="E33" s="56"/>
      <c r="F33" s="58"/>
      <c r="G33" s="58"/>
      <c r="P33" s="66"/>
    </row>
    <row r="34" spans="2:16" x14ac:dyDescent="0.25">
      <c r="B34" s="73"/>
      <c r="C34" s="42"/>
      <c r="D34" s="42"/>
      <c r="E34" s="42"/>
      <c r="F34" s="61"/>
      <c r="G34" s="58"/>
      <c r="I34" s="32"/>
      <c r="J34" s="32"/>
      <c r="K34" s="33"/>
      <c r="L34" s="41"/>
      <c r="P34" s="66"/>
    </row>
    <row r="35" spans="2:16" x14ac:dyDescent="0.25">
      <c r="B35" s="73"/>
      <c r="C35" s="56"/>
      <c r="D35" s="56"/>
      <c r="E35" s="56"/>
      <c r="F35" s="58"/>
      <c r="G35" s="58"/>
      <c r="P35" s="66"/>
    </row>
    <row r="36" spans="2:16" x14ac:dyDescent="0.25">
      <c r="B36" s="73"/>
      <c r="C36" s="56"/>
      <c r="D36" s="56"/>
      <c r="E36" s="56"/>
      <c r="F36" s="58"/>
      <c r="G36" s="58"/>
      <c r="P36" s="66"/>
    </row>
    <row r="37" spans="2:16" x14ac:dyDescent="0.25">
      <c r="B37" s="73"/>
      <c r="C37" s="42"/>
      <c r="D37" s="42"/>
      <c r="E37" s="42"/>
      <c r="F37" s="61"/>
      <c r="G37" s="58"/>
      <c r="I37" s="32"/>
      <c r="J37" s="32"/>
      <c r="K37" s="33"/>
      <c r="L37" s="41"/>
      <c r="P37" s="66"/>
    </row>
    <row r="38" spans="2:16" x14ac:dyDescent="0.25">
      <c r="B38" s="73"/>
      <c r="C38" s="56"/>
      <c r="D38" s="56"/>
      <c r="E38" s="56"/>
      <c r="F38" s="58"/>
      <c r="G38" s="58"/>
      <c r="P38" s="66"/>
    </row>
    <row r="39" spans="2:16" x14ac:dyDescent="0.25">
      <c r="B39" s="73"/>
      <c r="C39" s="56"/>
      <c r="D39" s="56"/>
      <c r="E39" s="56"/>
      <c r="F39" s="58"/>
      <c r="G39" s="58"/>
      <c r="P39" s="66"/>
    </row>
    <row r="40" spans="2:16" x14ac:dyDescent="0.25">
      <c r="B40" s="73"/>
      <c r="C40" s="56"/>
      <c r="D40" s="56"/>
      <c r="E40" s="56"/>
      <c r="F40" s="58"/>
      <c r="G40" s="58"/>
      <c r="P40" s="66"/>
    </row>
    <row r="41" spans="2:16" x14ac:dyDescent="0.25">
      <c r="B41" s="73"/>
      <c r="C41" s="56"/>
      <c r="D41" s="56"/>
      <c r="E41" s="56"/>
      <c r="F41" s="58"/>
      <c r="G41" s="58"/>
      <c r="P41" s="66"/>
    </row>
    <row r="42" spans="2:16" x14ac:dyDescent="0.25">
      <c r="B42" s="73"/>
      <c r="C42" s="56"/>
      <c r="D42" s="56"/>
      <c r="E42" s="56"/>
      <c r="F42" s="58"/>
      <c r="G42" s="58"/>
      <c r="P42" s="66"/>
    </row>
    <row r="43" spans="2:16" x14ac:dyDescent="0.25">
      <c r="B43" s="73"/>
      <c r="C43" s="56"/>
      <c r="D43" s="56"/>
      <c r="E43" s="56"/>
      <c r="F43" s="58"/>
      <c r="G43" s="58"/>
      <c r="P43" s="66"/>
    </row>
    <row r="44" spans="2:16" x14ac:dyDescent="0.25">
      <c r="B44" s="73"/>
      <c r="C44" s="56"/>
      <c r="D44" s="56"/>
      <c r="E44" s="56"/>
      <c r="F44" s="58"/>
      <c r="G44" s="58"/>
      <c r="I44" s="39"/>
      <c r="P44" s="66"/>
    </row>
    <row r="45" spans="2:16" x14ac:dyDescent="0.25">
      <c r="B45" s="73"/>
      <c r="C45" s="56"/>
      <c r="D45" s="56"/>
      <c r="E45" s="56"/>
      <c r="F45" s="58"/>
      <c r="G45" s="58"/>
      <c r="P45" s="66"/>
    </row>
    <row r="46" spans="2:16" x14ac:dyDescent="0.25">
      <c r="B46" s="73"/>
      <c r="C46" s="56"/>
      <c r="D46" s="56"/>
      <c r="E46" s="56"/>
      <c r="F46" s="58"/>
      <c r="G46" s="58"/>
      <c r="P46" s="66"/>
    </row>
    <row r="47" spans="2:16" x14ac:dyDescent="0.25">
      <c r="B47" s="73"/>
      <c r="C47" s="56"/>
      <c r="D47" s="56"/>
      <c r="E47" s="56"/>
      <c r="F47" s="58"/>
      <c r="G47" s="58"/>
      <c r="P47" s="66"/>
    </row>
    <row r="48" spans="2:16" x14ac:dyDescent="0.25">
      <c r="B48" s="73"/>
      <c r="C48" s="56"/>
      <c r="D48" s="56"/>
      <c r="E48" s="56"/>
      <c r="F48" s="58"/>
      <c r="G48" s="58"/>
      <c r="P48" s="66"/>
    </row>
    <row r="49" spans="2:16" x14ac:dyDescent="0.25">
      <c r="B49" s="73"/>
      <c r="C49" s="56"/>
      <c r="D49" s="56"/>
      <c r="E49" s="56"/>
      <c r="F49" s="58"/>
      <c r="G49" s="58"/>
      <c r="P49" s="66"/>
    </row>
    <row r="50" spans="2:16" x14ac:dyDescent="0.25">
      <c r="B50" s="73"/>
      <c r="C50" s="56"/>
      <c r="D50" s="56"/>
      <c r="E50" s="56"/>
      <c r="F50" s="58"/>
      <c r="G50" s="58"/>
      <c r="P50" s="66"/>
    </row>
    <row r="51" spans="2:16" x14ac:dyDescent="0.25">
      <c r="B51" s="73"/>
      <c r="C51" s="56"/>
      <c r="D51" s="56"/>
      <c r="E51" s="56"/>
      <c r="F51" s="58"/>
      <c r="G51" s="58"/>
      <c r="P51" s="66"/>
    </row>
    <row r="52" spans="2:16" x14ac:dyDescent="0.25">
      <c r="B52" s="73"/>
      <c r="C52" s="56"/>
      <c r="D52" s="56"/>
      <c r="E52" s="56"/>
      <c r="F52" s="58"/>
      <c r="G52" s="58"/>
      <c r="P52" s="66"/>
    </row>
    <row r="53" spans="2:16" x14ac:dyDescent="0.25">
      <c r="B53" s="73"/>
      <c r="C53" s="56"/>
      <c r="D53" s="56"/>
      <c r="E53" s="56"/>
      <c r="F53" s="58"/>
      <c r="G53" s="58"/>
      <c r="P53" s="66"/>
    </row>
    <row r="54" spans="2:16" x14ac:dyDescent="0.25">
      <c r="B54" s="73"/>
      <c r="C54" s="56"/>
      <c r="D54" s="56"/>
      <c r="E54" s="56"/>
      <c r="F54" s="58"/>
      <c r="G54" s="58"/>
      <c r="P54" s="66"/>
    </row>
    <row r="55" spans="2:16" x14ac:dyDescent="0.25">
      <c r="B55" s="73"/>
      <c r="C55" s="56"/>
      <c r="D55" s="56"/>
      <c r="E55" s="56"/>
      <c r="F55" s="58"/>
      <c r="G55" s="58"/>
      <c r="P55" s="66"/>
    </row>
    <row r="56" spans="2:16" x14ac:dyDescent="0.25">
      <c r="B56" s="73"/>
      <c r="C56" s="56"/>
      <c r="D56" s="56"/>
      <c r="E56" s="56"/>
      <c r="F56" s="58"/>
      <c r="G56" s="58"/>
      <c r="P56" s="66"/>
    </row>
    <row r="57" spans="2:16" x14ac:dyDescent="0.25">
      <c r="B57" s="73"/>
      <c r="C57" s="56"/>
      <c r="D57" s="56"/>
      <c r="E57" s="56"/>
      <c r="F57" s="58"/>
      <c r="G57" s="58"/>
      <c r="P57" s="66"/>
    </row>
    <row r="58" spans="2:16" x14ac:dyDescent="0.25">
      <c r="B58" s="73"/>
      <c r="C58" s="56"/>
      <c r="D58" s="56"/>
      <c r="E58" s="56"/>
      <c r="F58" s="58"/>
      <c r="G58" s="58"/>
      <c r="P58" s="66"/>
    </row>
    <row r="59" spans="2:16" x14ac:dyDescent="0.25">
      <c r="B59" s="73"/>
      <c r="C59" s="56"/>
      <c r="D59" s="56"/>
      <c r="E59" s="56"/>
      <c r="F59" s="58"/>
      <c r="G59" s="58"/>
      <c r="P59" s="66"/>
    </row>
    <row r="60" spans="2:16" x14ac:dyDescent="0.25">
      <c r="B60" s="73"/>
      <c r="C60" s="56"/>
      <c r="D60" s="56"/>
      <c r="E60" s="56"/>
      <c r="F60" s="58"/>
      <c r="G60" s="58"/>
      <c r="P60" s="66"/>
    </row>
    <row r="61" spans="2:16" x14ac:dyDescent="0.25">
      <c r="B61" s="73"/>
      <c r="C61" s="56"/>
      <c r="D61" s="56"/>
      <c r="E61" s="56"/>
      <c r="F61" s="58"/>
      <c r="G61" s="58"/>
      <c r="P61" s="66"/>
    </row>
    <row r="62" spans="2:16" x14ac:dyDescent="0.25">
      <c r="B62" s="73"/>
      <c r="C62" s="56"/>
      <c r="D62" s="56"/>
      <c r="E62" s="56"/>
      <c r="F62" s="58"/>
      <c r="G62" s="58"/>
      <c r="P62" s="66"/>
    </row>
    <row r="63" spans="2:16" x14ac:dyDescent="0.25">
      <c r="B63" s="73"/>
      <c r="C63" s="56"/>
      <c r="D63" s="56"/>
      <c r="E63" s="56"/>
      <c r="F63" s="58"/>
      <c r="G63" s="58"/>
      <c r="P63" s="66"/>
    </row>
    <row r="64" spans="2:16" x14ac:dyDescent="0.25">
      <c r="B64" s="73"/>
      <c r="C64" s="56"/>
      <c r="D64" s="56"/>
      <c r="E64" s="56"/>
      <c r="F64" s="58"/>
      <c r="G64" s="58"/>
      <c r="P64" s="66"/>
    </row>
    <row r="65" spans="2:16" x14ac:dyDescent="0.25">
      <c r="B65" s="73"/>
      <c r="C65" s="56"/>
      <c r="D65" s="56"/>
      <c r="E65" s="56"/>
      <c r="F65" s="58"/>
      <c r="G65" s="58"/>
      <c r="P65" s="66"/>
    </row>
    <row r="66" spans="2:16" x14ac:dyDescent="0.25">
      <c r="B66" s="73"/>
      <c r="C66" s="56"/>
      <c r="D66" s="56"/>
      <c r="E66" s="56"/>
      <c r="F66" s="58"/>
      <c r="G66" s="58"/>
      <c r="P66" s="66"/>
    </row>
    <row r="67" spans="2:16" x14ac:dyDescent="0.25">
      <c r="B67" s="73"/>
      <c r="C67" s="56"/>
      <c r="D67" s="56"/>
      <c r="E67" s="56"/>
      <c r="F67" s="58"/>
      <c r="G67" s="58"/>
      <c r="P67" s="66"/>
    </row>
    <row r="68" spans="2:16" x14ac:dyDescent="0.25">
      <c r="B68" s="73"/>
      <c r="C68" s="56"/>
      <c r="D68" s="56"/>
      <c r="E68" s="56"/>
      <c r="F68" s="58"/>
      <c r="G68" s="58"/>
      <c r="P68" s="66"/>
    </row>
    <row r="69" spans="2:16" x14ac:dyDescent="0.25">
      <c r="B69" s="73"/>
      <c r="C69" s="56"/>
      <c r="D69" s="56"/>
      <c r="E69" s="56"/>
      <c r="F69" s="58"/>
      <c r="G69" s="58"/>
      <c r="P69" s="66"/>
    </row>
    <row r="70" spans="2:16" x14ac:dyDescent="0.25">
      <c r="B70" s="73"/>
      <c r="C70" s="56"/>
      <c r="D70" s="56"/>
      <c r="E70" s="56"/>
      <c r="F70" s="58"/>
      <c r="G70" s="58"/>
      <c r="P70" s="66"/>
    </row>
    <row r="71" spans="2:16" x14ac:dyDescent="0.25">
      <c r="B71" s="73"/>
      <c r="C71" s="56"/>
      <c r="D71" s="56"/>
      <c r="E71" s="56"/>
      <c r="F71" s="58"/>
      <c r="G71" s="58"/>
      <c r="P71" s="66"/>
    </row>
    <row r="72" spans="2:16" x14ac:dyDescent="0.25">
      <c r="B72" s="73"/>
      <c r="C72" s="56"/>
      <c r="D72" s="56"/>
      <c r="E72" s="56"/>
      <c r="F72" s="58"/>
      <c r="G72" s="58"/>
      <c r="P72" s="66"/>
    </row>
    <row r="73" spans="2:16" x14ac:dyDescent="0.25">
      <c r="B73" s="73"/>
      <c r="C73" s="56"/>
      <c r="D73" s="56"/>
      <c r="E73" s="56"/>
      <c r="F73" s="58"/>
      <c r="G73" s="58"/>
      <c r="P73" s="66"/>
    </row>
    <row r="74" spans="2:16" x14ac:dyDescent="0.25">
      <c r="B74" s="73"/>
      <c r="C74" s="56"/>
      <c r="D74" s="56"/>
      <c r="E74" s="56"/>
      <c r="F74" s="58"/>
      <c r="G74" s="58"/>
      <c r="P74" s="66"/>
    </row>
    <row r="75" spans="2:16" x14ac:dyDescent="0.25">
      <c r="B75" s="73"/>
      <c r="C75" s="56"/>
      <c r="D75" s="56"/>
      <c r="E75" s="56"/>
      <c r="F75" s="58"/>
      <c r="G75" s="58"/>
      <c r="P75" s="66"/>
    </row>
    <row r="76" spans="2:16" x14ac:dyDescent="0.25">
      <c r="B76" s="73"/>
      <c r="C76" s="56"/>
      <c r="D76" s="56"/>
      <c r="E76" s="56"/>
      <c r="F76" s="58"/>
      <c r="G76" s="58"/>
      <c r="P76" s="66"/>
    </row>
    <row r="77" spans="2:16" x14ac:dyDescent="0.25">
      <c r="B77" s="73"/>
      <c r="C77" s="56"/>
      <c r="D77" s="56"/>
      <c r="E77" s="56"/>
      <c r="F77" s="58"/>
      <c r="G77" s="58"/>
      <c r="P77" s="66"/>
    </row>
    <row r="78" spans="2:16" x14ac:dyDescent="0.25">
      <c r="B78" s="73"/>
      <c r="C78" s="56"/>
      <c r="D78" s="56"/>
      <c r="E78" s="56"/>
      <c r="F78" s="58"/>
      <c r="G78" s="58"/>
      <c r="P78" s="66"/>
    </row>
    <row r="79" spans="2:16" x14ac:dyDescent="0.25">
      <c r="B79" s="73"/>
      <c r="C79" s="56"/>
      <c r="D79" s="56"/>
      <c r="E79" s="56"/>
      <c r="F79" s="58"/>
      <c r="G79" s="58"/>
      <c r="P79" s="66"/>
    </row>
    <row r="80" spans="2:16" x14ac:dyDescent="0.25">
      <c r="B80" s="73"/>
      <c r="C80" s="56"/>
      <c r="D80" s="56"/>
      <c r="E80" s="56"/>
      <c r="F80" s="58"/>
      <c r="G80" s="58"/>
      <c r="P80" s="66"/>
    </row>
    <row r="81" spans="2:16" x14ac:dyDescent="0.25">
      <c r="B81" s="73"/>
      <c r="C81" s="56"/>
      <c r="D81" s="56"/>
      <c r="E81" s="56"/>
      <c r="F81" s="58"/>
      <c r="G81" s="58"/>
      <c r="P81" s="66"/>
    </row>
    <row r="82" spans="2:16" x14ac:dyDescent="0.25">
      <c r="B82" s="73"/>
      <c r="C82" s="56"/>
      <c r="D82" s="56"/>
      <c r="E82" s="56"/>
      <c r="F82" s="58"/>
      <c r="G82" s="58"/>
      <c r="P82" s="66"/>
    </row>
    <row r="83" spans="2:16" x14ac:dyDescent="0.25">
      <c r="B83" s="73"/>
      <c r="C83" s="56"/>
      <c r="D83" s="56"/>
      <c r="E83" s="56"/>
      <c r="F83" s="58"/>
      <c r="G83" s="58"/>
      <c r="P83" s="66"/>
    </row>
    <row r="84" spans="2:16" x14ac:dyDescent="0.25">
      <c r="B84" s="73"/>
      <c r="C84" s="56"/>
      <c r="D84" s="56"/>
      <c r="E84" s="56"/>
      <c r="F84" s="58"/>
      <c r="G84" s="58"/>
      <c r="P84" s="66"/>
    </row>
    <row r="85" spans="2:16" x14ac:dyDescent="0.25">
      <c r="B85" s="73"/>
      <c r="C85" s="56"/>
      <c r="D85" s="56"/>
      <c r="E85" s="56"/>
      <c r="F85" s="58"/>
      <c r="G85" s="58"/>
      <c r="P85" s="66"/>
    </row>
    <row r="86" spans="2:16" x14ac:dyDescent="0.25">
      <c r="B86" s="73"/>
      <c r="C86" s="56"/>
      <c r="D86" s="56"/>
      <c r="E86" s="56"/>
      <c r="F86" s="58"/>
      <c r="G86" s="58"/>
      <c r="P86" s="66"/>
    </row>
    <row r="87" spans="2:16" x14ac:dyDescent="0.25">
      <c r="B87" s="73"/>
      <c r="C87" s="56"/>
      <c r="D87" s="56"/>
      <c r="E87" s="56"/>
      <c r="F87" s="58"/>
      <c r="G87" s="58"/>
      <c r="P87" s="66"/>
    </row>
    <row r="88" spans="2:16" x14ac:dyDescent="0.25">
      <c r="B88" s="73"/>
      <c r="C88" s="56"/>
      <c r="D88" s="56"/>
      <c r="E88" s="56"/>
      <c r="F88" s="58"/>
      <c r="G88" s="58"/>
      <c r="P88" s="66"/>
    </row>
    <row r="89" spans="2:16" x14ac:dyDescent="0.25">
      <c r="B89" s="73"/>
      <c r="C89" s="56"/>
      <c r="D89" s="56"/>
      <c r="E89" s="56"/>
      <c r="F89" s="58"/>
      <c r="G89" s="58"/>
      <c r="P89" s="66"/>
    </row>
    <row r="90" spans="2:16" x14ac:dyDescent="0.25">
      <c r="B90" s="73"/>
      <c r="C90" s="56"/>
      <c r="D90" s="56"/>
      <c r="E90" s="56"/>
      <c r="F90" s="58"/>
      <c r="G90" s="58"/>
      <c r="P90" s="66"/>
    </row>
    <row r="91" spans="2:16" x14ac:dyDescent="0.25">
      <c r="B91" s="73"/>
      <c r="C91" s="56"/>
      <c r="D91" s="56"/>
      <c r="E91" s="56"/>
      <c r="F91" s="58"/>
      <c r="G91" s="58"/>
      <c r="P91" s="66"/>
    </row>
    <row r="92" spans="2:16" x14ac:dyDescent="0.25">
      <c r="B92" s="73"/>
      <c r="C92" s="56"/>
      <c r="D92" s="56"/>
      <c r="E92" s="56"/>
      <c r="F92" s="58"/>
      <c r="G92" s="58"/>
      <c r="P92" s="66"/>
    </row>
    <row r="93" spans="2:16" x14ac:dyDescent="0.25">
      <c r="B93" s="73"/>
      <c r="C93" s="56"/>
      <c r="D93" s="56"/>
      <c r="E93" s="56"/>
      <c r="F93" s="58"/>
      <c r="G93" s="58"/>
      <c r="P93" s="66"/>
    </row>
    <row r="94" spans="2:16" x14ac:dyDescent="0.25">
      <c r="B94" s="73"/>
      <c r="C94" s="56"/>
      <c r="D94" s="56"/>
      <c r="E94" s="56"/>
      <c r="F94" s="58"/>
      <c r="G94" s="58"/>
      <c r="P94" s="66"/>
    </row>
    <row r="95" spans="2:16" x14ac:dyDescent="0.25">
      <c r="B95" s="73"/>
      <c r="C95" s="56"/>
      <c r="D95" s="56"/>
      <c r="E95" s="56"/>
      <c r="F95" s="58"/>
      <c r="G95" s="58"/>
      <c r="P95" s="66"/>
    </row>
    <row r="96" spans="2:16" x14ac:dyDescent="0.25">
      <c r="B96" s="73"/>
      <c r="C96" s="56"/>
      <c r="D96" s="56"/>
      <c r="E96" s="56"/>
      <c r="F96" s="58"/>
      <c r="G96" s="58"/>
      <c r="P96" s="66"/>
    </row>
    <row r="97" spans="2:16" x14ac:dyDescent="0.25">
      <c r="B97" s="73"/>
      <c r="C97" s="56"/>
      <c r="D97" s="56"/>
      <c r="E97" s="56"/>
      <c r="F97" s="58"/>
      <c r="G97" s="58"/>
      <c r="P97" s="66"/>
    </row>
    <row r="98" spans="2:16" x14ac:dyDescent="0.25">
      <c r="B98" s="73"/>
      <c r="C98" s="56"/>
      <c r="D98" s="56"/>
      <c r="E98" s="56"/>
      <c r="F98" s="58"/>
      <c r="G98" s="58"/>
      <c r="P98" s="66"/>
    </row>
    <row r="99" spans="2:16" x14ac:dyDescent="0.25">
      <c r="B99" s="73"/>
      <c r="C99" s="56"/>
      <c r="D99" s="56"/>
      <c r="E99" s="56"/>
      <c r="F99" s="58"/>
      <c r="G99" s="58"/>
      <c r="P99" s="66"/>
    </row>
    <row r="100" spans="2:16" x14ac:dyDescent="0.25">
      <c r="B100" s="73"/>
      <c r="C100" s="56"/>
      <c r="D100" s="56"/>
      <c r="E100" s="56"/>
      <c r="F100" s="58"/>
      <c r="G100" s="58"/>
      <c r="P100" s="66"/>
    </row>
    <row r="101" spans="2:16" x14ac:dyDescent="0.25">
      <c r="B101" s="73"/>
      <c r="C101" s="56"/>
      <c r="D101" s="56"/>
      <c r="E101" s="56"/>
      <c r="F101" s="58"/>
      <c r="G101" s="58"/>
      <c r="P101" s="66"/>
    </row>
    <row r="102" spans="2:16" x14ac:dyDescent="0.25">
      <c r="B102" s="73"/>
      <c r="C102" s="56"/>
      <c r="D102" s="56"/>
      <c r="E102" s="56"/>
      <c r="F102" s="58"/>
      <c r="G102" s="58"/>
      <c r="P102" s="66"/>
    </row>
    <row r="103" spans="2:16" x14ac:dyDescent="0.25">
      <c r="B103" s="73"/>
      <c r="C103" s="56"/>
      <c r="D103" s="56"/>
      <c r="E103" s="56"/>
      <c r="F103" s="58"/>
      <c r="G103" s="58"/>
      <c r="P103" s="66"/>
    </row>
    <row r="104" spans="2:16" x14ac:dyDescent="0.25">
      <c r="B104" s="73"/>
      <c r="C104" s="56"/>
      <c r="D104" s="56"/>
      <c r="E104" s="56"/>
      <c r="F104" s="58"/>
      <c r="G104" s="58"/>
      <c r="P104" s="66"/>
    </row>
    <row r="105" spans="2:16" x14ac:dyDescent="0.25">
      <c r="B105" s="73"/>
      <c r="C105" s="56"/>
      <c r="D105" s="56"/>
      <c r="E105" s="56"/>
      <c r="F105" s="58"/>
      <c r="G105" s="58"/>
      <c r="P105" s="66"/>
    </row>
    <row r="106" spans="2:16" x14ac:dyDescent="0.25">
      <c r="B106" s="73"/>
      <c r="C106" s="56"/>
      <c r="D106" s="56"/>
      <c r="E106" s="56"/>
      <c r="F106" s="58"/>
      <c r="G106" s="58"/>
      <c r="P106" s="66"/>
    </row>
    <row r="107" spans="2:16" x14ac:dyDescent="0.25">
      <c r="B107" s="73"/>
      <c r="C107" s="56"/>
      <c r="D107" s="56"/>
      <c r="E107" s="56"/>
      <c r="F107" s="58"/>
      <c r="G107" s="58"/>
      <c r="P107" s="66"/>
    </row>
    <row r="108" spans="2:16" x14ac:dyDescent="0.25">
      <c r="B108" s="73"/>
      <c r="C108" s="56"/>
      <c r="D108" s="56"/>
      <c r="E108" s="56"/>
      <c r="F108" s="58"/>
      <c r="G108" s="58"/>
      <c r="P108" s="66"/>
    </row>
    <row r="109" spans="2:16" x14ac:dyDescent="0.25">
      <c r="B109" s="73"/>
      <c r="C109" s="56"/>
      <c r="D109" s="56"/>
      <c r="E109" s="56"/>
      <c r="F109" s="58"/>
      <c r="G109" s="58"/>
      <c r="P109" s="66"/>
    </row>
    <row r="110" spans="2:16" x14ac:dyDescent="0.25">
      <c r="B110" s="73"/>
      <c r="C110" s="56"/>
      <c r="D110" s="56"/>
      <c r="E110" s="56"/>
      <c r="F110" s="58"/>
      <c r="G110" s="58"/>
      <c r="P110" s="66"/>
    </row>
    <row r="111" spans="2:16" x14ac:dyDescent="0.25">
      <c r="B111" s="73"/>
      <c r="C111" s="56"/>
      <c r="D111" s="56"/>
      <c r="E111" s="56"/>
      <c r="F111" s="58"/>
      <c r="G111" s="58"/>
      <c r="P111" s="66"/>
    </row>
    <row r="112" spans="2:16" x14ac:dyDescent="0.25">
      <c r="B112" s="73"/>
      <c r="C112" s="56"/>
      <c r="D112" s="56"/>
      <c r="E112" s="56"/>
      <c r="F112" s="58"/>
      <c r="G112" s="58"/>
      <c r="P112" s="66"/>
    </row>
    <row r="113" spans="2:16" x14ac:dyDescent="0.25">
      <c r="B113" s="73"/>
      <c r="C113" s="56"/>
      <c r="D113" s="56"/>
      <c r="E113" s="56"/>
      <c r="F113" s="58"/>
      <c r="G113" s="58"/>
      <c r="P113" s="66"/>
    </row>
    <row r="114" spans="2:16" x14ac:dyDescent="0.25">
      <c r="B114" s="73"/>
      <c r="C114" s="56"/>
      <c r="D114" s="56"/>
      <c r="E114" s="56"/>
      <c r="F114" s="58"/>
      <c r="G114" s="58"/>
      <c r="P114" s="66"/>
    </row>
    <row r="115" spans="2:16" x14ac:dyDescent="0.25">
      <c r="B115" s="73"/>
      <c r="C115" s="56"/>
      <c r="D115" s="56"/>
      <c r="E115" s="56"/>
      <c r="F115" s="58"/>
      <c r="G115" s="58"/>
      <c r="P115" s="66"/>
    </row>
    <row r="116" spans="2:16" x14ac:dyDescent="0.25">
      <c r="B116" s="73"/>
      <c r="C116" s="56"/>
      <c r="D116" s="56"/>
      <c r="E116" s="56"/>
      <c r="F116" s="58"/>
      <c r="G116" s="58"/>
      <c r="P116" s="66"/>
    </row>
    <row r="117" spans="2:16" x14ac:dyDescent="0.25">
      <c r="B117" s="73"/>
      <c r="C117" s="56"/>
      <c r="D117" s="56"/>
      <c r="E117" s="56"/>
      <c r="F117" s="58"/>
      <c r="G117" s="58"/>
      <c r="P117" s="66"/>
    </row>
    <row r="118" spans="2:16" x14ac:dyDescent="0.25">
      <c r="B118" s="73"/>
      <c r="C118" s="56"/>
      <c r="D118" s="56"/>
      <c r="E118" s="56"/>
      <c r="F118" s="58"/>
      <c r="G118" s="58"/>
      <c r="P118" s="66"/>
    </row>
    <row r="119" spans="2:16" x14ac:dyDescent="0.25">
      <c r="B119" s="73"/>
      <c r="C119" s="56"/>
      <c r="D119" s="56"/>
      <c r="E119" s="56"/>
      <c r="F119" s="58"/>
      <c r="G119" s="58"/>
      <c r="P119" s="66"/>
    </row>
    <row r="120" spans="2:16" x14ac:dyDescent="0.25">
      <c r="B120" s="73"/>
      <c r="C120" s="56"/>
      <c r="D120" s="56"/>
      <c r="E120" s="56"/>
      <c r="F120" s="58"/>
      <c r="G120" s="58"/>
      <c r="P120" s="66"/>
    </row>
    <row r="121" spans="2:16" x14ac:dyDescent="0.25">
      <c r="B121" s="73"/>
      <c r="C121" s="56"/>
      <c r="D121" s="56"/>
      <c r="E121" s="56"/>
      <c r="F121" s="58"/>
      <c r="G121" s="58"/>
      <c r="P121" s="66"/>
    </row>
    <row r="122" spans="2:16" x14ac:dyDescent="0.25">
      <c r="B122" s="73"/>
      <c r="C122" s="56"/>
      <c r="D122" s="56"/>
      <c r="E122" s="56"/>
      <c r="F122" s="58"/>
      <c r="G122" s="58"/>
      <c r="P122" s="66"/>
    </row>
    <row r="123" spans="2:16" x14ac:dyDescent="0.25">
      <c r="B123" s="73"/>
      <c r="C123" s="56"/>
      <c r="D123" s="56"/>
      <c r="E123" s="56"/>
      <c r="F123" s="58"/>
      <c r="G123" s="58"/>
      <c r="P123" s="66"/>
    </row>
    <row r="124" spans="2:16" x14ac:dyDescent="0.25">
      <c r="B124" s="73"/>
      <c r="C124" s="56"/>
      <c r="D124" s="56"/>
      <c r="E124" s="56"/>
      <c r="F124" s="58"/>
      <c r="G124" s="58"/>
      <c r="P124" s="66"/>
    </row>
    <row r="125" spans="2:16" x14ac:dyDescent="0.25">
      <c r="B125" s="73"/>
      <c r="C125" s="56"/>
      <c r="D125" s="56"/>
      <c r="E125" s="56"/>
      <c r="F125" s="58"/>
      <c r="G125" s="58"/>
      <c r="P125" s="66"/>
    </row>
    <row r="126" spans="2:16" x14ac:dyDescent="0.25">
      <c r="B126" s="73"/>
      <c r="C126" s="56"/>
      <c r="D126" s="56"/>
      <c r="E126" s="56"/>
      <c r="F126" s="58"/>
      <c r="G126" s="58"/>
      <c r="I126" s="40"/>
      <c r="P126" s="66"/>
    </row>
    <row r="127" spans="2:16" x14ac:dyDescent="0.25">
      <c r="B127" s="73"/>
      <c r="C127" s="56"/>
      <c r="D127" s="56"/>
      <c r="E127" s="56"/>
      <c r="F127" s="58"/>
      <c r="G127" s="58"/>
      <c r="P127" s="66"/>
    </row>
    <row r="128" spans="2:16" x14ac:dyDescent="0.25">
      <c r="B128" s="73"/>
      <c r="C128" s="56"/>
      <c r="D128" s="56"/>
      <c r="E128" s="56"/>
      <c r="F128" s="58"/>
      <c r="G128" s="58"/>
      <c r="P128" s="66"/>
    </row>
    <row r="129" spans="2:16" x14ac:dyDescent="0.25">
      <c r="B129" s="73"/>
      <c r="C129" s="56"/>
      <c r="D129" s="56"/>
      <c r="E129" s="56"/>
      <c r="F129" s="58"/>
      <c r="G129" s="58"/>
      <c r="P129" s="66"/>
    </row>
    <row r="130" spans="2:16" x14ac:dyDescent="0.25">
      <c r="B130" s="73"/>
      <c r="C130" s="56"/>
      <c r="D130" s="56"/>
      <c r="E130" s="56"/>
      <c r="F130" s="58"/>
      <c r="G130" s="58"/>
      <c r="P130" s="66"/>
    </row>
    <row r="131" spans="2:16" x14ac:dyDescent="0.25">
      <c r="B131" s="73"/>
      <c r="C131" s="56"/>
      <c r="D131" s="56"/>
      <c r="E131" s="56"/>
      <c r="F131" s="58"/>
      <c r="G131" s="58"/>
      <c r="P131" s="66"/>
    </row>
    <row r="132" spans="2:16" x14ac:dyDescent="0.25">
      <c r="B132" s="73"/>
      <c r="C132" s="56"/>
      <c r="D132" s="56"/>
      <c r="E132" s="56"/>
      <c r="F132" s="58"/>
      <c r="G132" s="58"/>
      <c r="P132" s="66"/>
    </row>
    <row r="133" spans="2:16" x14ac:dyDescent="0.25">
      <c r="B133" s="73"/>
      <c r="C133" s="56"/>
      <c r="D133" s="56"/>
      <c r="E133" s="56"/>
      <c r="F133" s="58"/>
      <c r="G133" s="58"/>
      <c r="P133" s="66"/>
    </row>
    <row r="134" spans="2:16" x14ac:dyDescent="0.25">
      <c r="B134" s="73"/>
      <c r="C134" s="56"/>
      <c r="D134" s="56"/>
      <c r="E134" s="56"/>
      <c r="F134" s="58"/>
      <c r="G134" s="58"/>
      <c r="P134" s="66"/>
    </row>
    <row r="135" spans="2:16" x14ac:dyDescent="0.25">
      <c r="B135" s="73"/>
      <c r="C135" s="56"/>
      <c r="D135" s="56"/>
      <c r="E135" s="56"/>
      <c r="F135" s="58"/>
      <c r="G135" s="58"/>
      <c r="P135" s="66"/>
    </row>
    <row r="136" spans="2:16" x14ac:dyDescent="0.25">
      <c r="B136" s="73"/>
      <c r="C136" s="56"/>
      <c r="D136" s="56"/>
      <c r="E136" s="56"/>
      <c r="F136" s="58"/>
      <c r="G136" s="58"/>
      <c r="P136" s="66"/>
    </row>
    <row r="137" spans="2:16" x14ac:dyDescent="0.25">
      <c r="B137" s="73"/>
      <c r="C137" s="56"/>
      <c r="D137" s="56"/>
      <c r="E137" s="56"/>
      <c r="F137" s="58"/>
      <c r="G137" s="58"/>
      <c r="P137" s="66"/>
    </row>
    <row r="138" spans="2:16" x14ac:dyDescent="0.25">
      <c r="B138" s="73"/>
      <c r="C138" s="56"/>
      <c r="D138" s="56"/>
      <c r="E138" s="56"/>
      <c r="F138" s="58"/>
      <c r="G138" s="58"/>
      <c r="P138" s="66"/>
    </row>
    <row r="139" spans="2:16" x14ac:dyDescent="0.25">
      <c r="B139" s="73"/>
      <c r="C139" s="56"/>
      <c r="D139" s="56"/>
      <c r="E139" s="56"/>
      <c r="F139" s="58"/>
      <c r="G139" s="58"/>
      <c r="P139" s="66"/>
    </row>
    <row r="140" spans="2:16" x14ac:dyDescent="0.25">
      <c r="B140" s="73"/>
      <c r="C140" s="56"/>
      <c r="D140" s="56"/>
      <c r="E140" s="56"/>
      <c r="F140" s="58"/>
      <c r="G140" s="58"/>
      <c r="P140" s="66"/>
    </row>
    <row r="141" spans="2:16" x14ac:dyDescent="0.25">
      <c r="B141" s="73"/>
      <c r="C141" s="56"/>
      <c r="D141" s="56"/>
      <c r="E141" s="56"/>
      <c r="F141" s="58"/>
      <c r="G141" s="58"/>
      <c r="P141" s="66"/>
    </row>
    <row r="142" spans="2:16" x14ac:dyDescent="0.25">
      <c r="B142" s="73"/>
      <c r="C142" s="56"/>
      <c r="D142" s="56"/>
      <c r="E142" s="56"/>
      <c r="F142" s="58"/>
      <c r="G142" s="58"/>
      <c r="P142" s="66"/>
    </row>
    <row r="143" spans="2:16" x14ac:dyDescent="0.25">
      <c r="B143" s="73"/>
      <c r="C143" s="56"/>
      <c r="D143" s="56"/>
      <c r="E143" s="56"/>
      <c r="F143" s="58"/>
      <c r="G143" s="58"/>
      <c r="P143" s="66"/>
    </row>
    <row r="144" spans="2:16" x14ac:dyDescent="0.25">
      <c r="B144" s="73"/>
      <c r="C144" s="56"/>
      <c r="D144" s="56"/>
      <c r="E144" s="56"/>
      <c r="F144" s="58"/>
      <c r="G144" s="58"/>
      <c r="P144" s="66"/>
    </row>
    <row r="145" spans="2:16" x14ac:dyDescent="0.25">
      <c r="B145" s="73"/>
      <c r="C145" s="56"/>
      <c r="D145" s="56"/>
      <c r="E145" s="56"/>
      <c r="F145" s="58"/>
      <c r="G145" s="58"/>
      <c r="P145" s="66"/>
    </row>
    <row r="146" spans="2:16" x14ac:dyDescent="0.25">
      <c r="B146" s="73"/>
      <c r="C146" s="56"/>
      <c r="D146" s="56"/>
      <c r="E146" s="56"/>
      <c r="F146" s="58"/>
      <c r="G146" s="58"/>
      <c r="P146" s="66"/>
    </row>
    <row r="147" spans="2:16" x14ac:dyDescent="0.25">
      <c r="B147" s="73"/>
      <c r="C147" s="56"/>
      <c r="D147" s="56"/>
      <c r="E147" s="56"/>
      <c r="F147" s="58"/>
      <c r="G147" s="58"/>
      <c r="P147" s="66"/>
    </row>
    <row r="148" spans="2:16" x14ac:dyDescent="0.25">
      <c r="B148" s="73"/>
      <c r="C148" s="56"/>
      <c r="D148" s="56"/>
      <c r="E148" s="56"/>
      <c r="F148" s="58"/>
      <c r="G148" s="58"/>
      <c r="P148" s="66"/>
    </row>
    <row r="149" spans="2:16" x14ac:dyDescent="0.25">
      <c r="B149" s="73"/>
      <c r="C149" s="56"/>
      <c r="D149" s="56"/>
      <c r="E149" s="56"/>
      <c r="F149" s="58"/>
      <c r="G149" s="58"/>
      <c r="P149" s="66"/>
    </row>
    <row r="150" spans="2:16" x14ac:dyDescent="0.25">
      <c r="B150" s="73"/>
      <c r="C150" s="56"/>
      <c r="D150" s="56"/>
      <c r="E150" s="56"/>
      <c r="F150" s="58"/>
      <c r="G150" s="58"/>
      <c r="P150" s="66"/>
    </row>
    <row r="151" spans="2:16" x14ac:dyDescent="0.25">
      <c r="B151" s="73"/>
      <c r="C151" s="56"/>
      <c r="D151" s="56"/>
      <c r="E151" s="56"/>
      <c r="F151" s="58"/>
      <c r="G151" s="58"/>
      <c r="P151" s="66"/>
    </row>
    <row r="152" spans="2:16" x14ac:dyDescent="0.25">
      <c r="B152" s="73"/>
      <c r="C152" s="56"/>
      <c r="D152" s="56"/>
      <c r="E152" s="56"/>
      <c r="F152" s="58"/>
      <c r="G152" s="58"/>
      <c r="P152" s="66"/>
    </row>
    <row r="153" spans="2:16" x14ac:dyDescent="0.25">
      <c r="B153" s="73"/>
      <c r="C153" s="56"/>
      <c r="D153" s="56"/>
      <c r="E153" s="56"/>
      <c r="F153" s="58"/>
      <c r="G153" s="58"/>
      <c r="P153" s="66"/>
    </row>
    <row r="154" spans="2:16" x14ac:dyDescent="0.25">
      <c r="B154" s="73"/>
      <c r="C154" s="56"/>
      <c r="D154" s="56"/>
      <c r="E154" s="56"/>
      <c r="F154" s="58"/>
      <c r="G154" s="58"/>
      <c r="P154" s="66"/>
    </row>
    <row r="155" spans="2:16" x14ac:dyDescent="0.25">
      <c r="B155" s="73"/>
      <c r="C155" s="56"/>
      <c r="D155" s="56"/>
      <c r="E155" s="56"/>
      <c r="F155" s="58"/>
      <c r="G155" s="58"/>
      <c r="P155" s="66"/>
    </row>
    <row r="156" spans="2:16" x14ac:dyDescent="0.25">
      <c r="B156" s="73"/>
      <c r="C156" s="56"/>
      <c r="D156" s="56"/>
      <c r="E156" s="56"/>
      <c r="F156" s="58"/>
      <c r="G156" s="58"/>
      <c r="P156" s="66"/>
    </row>
    <row r="157" spans="2:16" x14ac:dyDescent="0.25">
      <c r="B157" s="73"/>
      <c r="C157" s="56"/>
      <c r="D157" s="56"/>
      <c r="E157" s="56"/>
      <c r="F157" s="58"/>
      <c r="G157" s="58"/>
      <c r="P157" s="66"/>
    </row>
    <row r="158" spans="2:16" x14ac:dyDescent="0.25">
      <c r="B158" s="73"/>
      <c r="C158" s="56"/>
      <c r="D158" s="56"/>
      <c r="E158" s="56"/>
      <c r="F158" s="58"/>
      <c r="G158" s="58"/>
      <c r="P158" s="66"/>
    </row>
    <row r="159" spans="2:16" x14ac:dyDescent="0.25">
      <c r="B159" s="73"/>
      <c r="C159" s="56"/>
      <c r="D159" s="56"/>
      <c r="E159" s="56"/>
      <c r="F159" s="58"/>
      <c r="G159" s="58"/>
      <c r="P159" s="66"/>
    </row>
    <row r="160" spans="2:16" x14ac:dyDescent="0.25">
      <c r="B160" s="73"/>
      <c r="C160" s="56"/>
      <c r="D160" s="56"/>
      <c r="E160" s="56"/>
      <c r="F160" s="58"/>
      <c r="G160" s="58"/>
      <c r="P160" s="66"/>
    </row>
    <row r="161" spans="2:16" x14ac:dyDescent="0.25">
      <c r="B161" s="73"/>
      <c r="C161" s="56"/>
      <c r="D161" s="56"/>
      <c r="E161" s="56"/>
      <c r="F161" s="58"/>
      <c r="G161" s="58"/>
      <c r="P161" s="66"/>
    </row>
    <row r="162" spans="2:16" x14ac:dyDescent="0.25">
      <c r="B162" s="73"/>
      <c r="C162" s="56"/>
      <c r="D162" s="56"/>
      <c r="E162" s="56"/>
      <c r="F162" s="58"/>
      <c r="G162" s="58"/>
      <c r="P162" s="66"/>
    </row>
    <row r="163" spans="2:16" x14ac:dyDescent="0.25">
      <c r="B163" s="73"/>
      <c r="C163" s="56"/>
      <c r="D163" s="56"/>
      <c r="E163" s="56"/>
      <c r="F163" s="58"/>
      <c r="G163" s="58"/>
      <c r="P163" s="66"/>
    </row>
    <row r="164" spans="2:16" x14ac:dyDescent="0.25">
      <c r="B164" s="73"/>
      <c r="C164" s="56"/>
      <c r="D164" s="56"/>
      <c r="E164" s="56"/>
      <c r="F164" s="58"/>
      <c r="G164" s="58"/>
      <c r="P164" s="66"/>
    </row>
    <row r="165" spans="2:16" x14ac:dyDescent="0.25">
      <c r="B165" s="73"/>
      <c r="C165" s="56"/>
      <c r="D165" s="56"/>
      <c r="E165" s="56"/>
      <c r="F165" s="58"/>
      <c r="G165" s="58"/>
      <c r="P165" s="66"/>
    </row>
    <row r="166" spans="2:16" x14ac:dyDescent="0.25">
      <c r="B166" s="73"/>
      <c r="C166" s="56"/>
      <c r="D166" s="56"/>
      <c r="E166" s="56"/>
      <c r="F166" s="58"/>
      <c r="G166" s="58"/>
      <c r="P166" s="66"/>
    </row>
    <row r="167" spans="2:16" x14ac:dyDescent="0.25">
      <c r="B167" s="73"/>
      <c r="C167" s="56"/>
      <c r="D167" s="56"/>
      <c r="E167" s="56"/>
      <c r="F167" s="58"/>
      <c r="G167" s="58"/>
      <c r="P167" s="66"/>
    </row>
    <row r="168" spans="2:16" x14ac:dyDescent="0.25">
      <c r="B168" s="73"/>
      <c r="C168" s="56"/>
      <c r="D168" s="56"/>
      <c r="E168" s="56"/>
      <c r="F168" s="58"/>
      <c r="G168" s="58"/>
      <c r="P168" s="66"/>
    </row>
    <row r="169" spans="2:16" x14ac:dyDescent="0.25">
      <c r="B169" s="73"/>
      <c r="C169" s="56"/>
      <c r="D169" s="56"/>
      <c r="E169" s="56"/>
      <c r="F169" s="58"/>
      <c r="G169" s="58"/>
      <c r="P169" s="66"/>
    </row>
    <row r="170" spans="2:16" x14ac:dyDescent="0.25">
      <c r="B170" s="73"/>
      <c r="C170" s="56"/>
      <c r="D170" s="56"/>
      <c r="E170" s="56"/>
      <c r="F170" s="58"/>
      <c r="G170" s="58"/>
      <c r="P170" s="66"/>
    </row>
    <row r="171" spans="2:16" x14ac:dyDescent="0.25">
      <c r="B171" s="73"/>
      <c r="C171" s="56"/>
      <c r="D171" s="56"/>
      <c r="E171" s="56"/>
      <c r="F171" s="58"/>
      <c r="G171" s="58"/>
      <c r="P171" s="66"/>
    </row>
    <row r="172" spans="2:16" x14ac:dyDescent="0.25">
      <c r="B172" s="73"/>
      <c r="C172" s="56"/>
      <c r="D172" s="56"/>
      <c r="E172" s="56"/>
      <c r="F172" s="58"/>
      <c r="G172" s="58"/>
      <c r="P172" s="66"/>
    </row>
    <row r="173" spans="2:16" x14ac:dyDescent="0.25">
      <c r="B173" s="73"/>
      <c r="C173" s="56"/>
      <c r="D173" s="56"/>
      <c r="E173" s="56"/>
      <c r="F173" s="58"/>
      <c r="G173" s="58"/>
      <c r="P173" s="66"/>
    </row>
    <row r="174" spans="2:16" x14ac:dyDescent="0.25">
      <c r="B174" s="73"/>
      <c r="C174" s="56"/>
      <c r="D174" s="56"/>
      <c r="E174" s="56"/>
      <c r="F174" s="58"/>
      <c r="G174" s="58"/>
      <c r="P174" s="66"/>
    </row>
    <row r="175" spans="2:16" x14ac:dyDescent="0.25">
      <c r="B175" s="73"/>
      <c r="C175" s="56"/>
      <c r="D175" s="56"/>
      <c r="E175" s="56"/>
      <c r="F175" s="58"/>
      <c r="G175" s="58"/>
      <c r="P175" s="66"/>
    </row>
    <row r="176" spans="2:16" x14ac:dyDescent="0.25">
      <c r="B176" s="73"/>
      <c r="C176" s="56"/>
      <c r="D176" s="56"/>
      <c r="E176" s="56"/>
      <c r="F176" s="58"/>
      <c r="G176" s="58"/>
      <c r="P176" s="66"/>
    </row>
    <row r="177" spans="2:16" x14ac:dyDescent="0.25">
      <c r="B177" s="73"/>
      <c r="C177" s="56"/>
      <c r="D177" s="56"/>
      <c r="E177" s="56"/>
      <c r="F177" s="58"/>
      <c r="G177" s="58"/>
      <c r="P177" s="66"/>
    </row>
    <row r="178" spans="2:16" x14ac:dyDescent="0.25">
      <c r="B178" s="73"/>
      <c r="C178" s="56"/>
      <c r="D178" s="56"/>
      <c r="E178" s="56"/>
      <c r="F178" s="58"/>
      <c r="G178" s="58"/>
      <c r="P178" s="66"/>
    </row>
    <row r="179" spans="2:16" x14ac:dyDescent="0.25">
      <c r="B179" s="73"/>
      <c r="C179" s="56"/>
      <c r="D179" s="56"/>
      <c r="E179" s="56"/>
      <c r="F179" s="58"/>
      <c r="G179" s="58"/>
      <c r="P179" s="66"/>
    </row>
    <row r="180" spans="2:16" x14ac:dyDescent="0.25">
      <c r="B180" s="73"/>
      <c r="C180" s="56"/>
      <c r="D180" s="56"/>
      <c r="E180" s="56"/>
      <c r="F180" s="58"/>
      <c r="G180" s="58"/>
      <c r="P180" s="66"/>
    </row>
    <row r="181" spans="2:16" x14ac:dyDescent="0.25">
      <c r="B181" s="73"/>
      <c r="C181" s="56"/>
      <c r="D181" s="56"/>
      <c r="E181" s="56"/>
      <c r="F181" s="58"/>
      <c r="G181" s="58"/>
      <c r="P181" s="66"/>
    </row>
    <row r="182" spans="2:16" x14ac:dyDescent="0.25">
      <c r="B182" s="73"/>
      <c r="C182" s="56"/>
      <c r="D182" s="56"/>
      <c r="E182" s="56"/>
      <c r="F182" s="58"/>
      <c r="G182" s="58"/>
      <c r="P182" s="66"/>
    </row>
    <row r="183" spans="2:16" x14ac:dyDescent="0.25">
      <c r="B183" s="73"/>
      <c r="C183" s="56"/>
      <c r="D183" s="56"/>
      <c r="E183" s="56"/>
      <c r="F183" s="58"/>
      <c r="G183" s="58"/>
      <c r="P183" s="66"/>
    </row>
    <row r="184" spans="2:16" x14ac:dyDescent="0.25">
      <c r="B184" s="73"/>
      <c r="C184" s="56"/>
      <c r="D184" s="56"/>
      <c r="E184" s="56"/>
      <c r="F184" s="58"/>
      <c r="G184" s="58"/>
      <c r="P184" s="66"/>
    </row>
    <row r="185" spans="2:16" x14ac:dyDescent="0.25">
      <c r="B185" s="73"/>
      <c r="C185" s="56"/>
      <c r="D185" s="56"/>
      <c r="E185" s="56"/>
      <c r="F185" s="58"/>
      <c r="G185" s="58"/>
      <c r="P185" s="66"/>
    </row>
    <row r="186" spans="2:16" x14ac:dyDescent="0.25">
      <c r="B186" s="73"/>
      <c r="C186" s="56"/>
      <c r="D186" s="56"/>
      <c r="E186" s="56"/>
      <c r="F186" s="58"/>
      <c r="G186" s="58"/>
      <c r="P186" s="66"/>
    </row>
    <row r="187" spans="2:16" x14ac:dyDescent="0.25">
      <c r="B187" s="73"/>
      <c r="C187" s="56"/>
      <c r="D187" s="56"/>
      <c r="E187" s="56"/>
      <c r="F187" s="58"/>
      <c r="G187" s="58"/>
      <c r="P187" s="66"/>
    </row>
    <row r="188" spans="2:16" x14ac:dyDescent="0.25">
      <c r="B188" s="73"/>
      <c r="C188" s="56"/>
      <c r="D188" s="56"/>
      <c r="E188" s="56"/>
      <c r="F188" s="58"/>
      <c r="G188" s="58"/>
      <c r="P188" s="66"/>
    </row>
    <row r="189" spans="2:16" x14ac:dyDescent="0.25">
      <c r="B189" s="73"/>
      <c r="C189" s="56"/>
      <c r="D189" s="56"/>
      <c r="E189" s="56"/>
      <c r="F189" s="58"/>
      <c r="G189" s="58"/>
      <c r="P189" s="66"/>
    </row>
    <row r="190" spans="2:16" x14ac:dyDescent="0.25">
      <c r="B190" s="73"/>
      <c r="C190" s="56"/>
      <c r="D190" s="56"/>
      <c r="E190" s="56"/>
      <c r="F190" s="58"/>
      <c r="G190" s="58"/>
      <c r="P190" s="66"/>
    </row>
    <row r="191" spans="2:16" x14ac:dyDescent="0.25">
      <c r="B191" s="73"/>
      <c r="C191" s="56"/>
      <c r="D191" s="56"/>
      <c r="E191" s="56"/>
      <c r="F191" s="58"/>
      <c r="G191" s="58"/>
      <c r="P191" s="66"/>
    </row>
    <row r="192" spans="2:16" x14ac:dyDescent="0.25">
      <c r="B192" s="73"/>
      <c r="C192" s="56"/>
      <c r="D192" s="56"/>
      <c r="E192" s="56"/>
      <c r="F192" s="58"/>
      <c r="G192" s="58"/>
      <c r="P192" s="66"/>
    </row>
    <row r="193" spans="2:16" x14ac:dyDescent="0.25">
      <c r="B193" s="73"/>
      <c r="C193" s="56"/>
      <c r="D193" s="56"/>
      <c r="E193" s="56"/>
      <c r="F193" s="58"/>
      <c r="G193" s="58"/>
      <c r="P193" s="66"/>
    </row>
    <row r="194" spans="2:16" x14ac:dyDescent="0.25">
      <c r="B194" s="73"/>
      <c r="C194" s="56"/>
      <c r="D194" s="56"/>
      <c r="E194" s="56"/>
      <c r="F194" s="58"/>
      <c r="G194" s="58"/>
      <c r="P194" s="66"/>
    </row>
    <row r="195" spans="2:16" x14ac:dyDescent="0.25">
      <c r="B195" s="73"/>
      <c r="C195" s="56"/>
      <c r="D195" s="56"/>
      <c r="E195" s="56"/>
      <c r="F195" s="58"/>
      <c r="G195" s="58"/>
      <c r="P195" s="66"/>
    </row>
    <row r="196" spans="2:16" x14ac:dyDescent="0.25">
      <c r="B196" s="73"/>
      <c r="C196" s="56"/>
      <c r="D196" s="56"/>
      <c r="E196" s="56"/>
      <c r="F196" s="58"/>
      <c r="G196" s="58"/>
      <c r="P196" s="66"/>
    </row>
    <row r="197" spans="2:16" x14ac:dyDescent="0.25">
      <c r="B197" s="73"/>
      <c r="C197" s="56"/>
      <c r="D197" s="56"/>
      <c r="E197" s="56"/>
      <c r="F197" s="58"/>
      <c r="G197" s="58"/>
      <c r="P197" s="66"/>
    </row>
    <row r="198" spans="2:16" x14ac:dyDescent="0.25">
      <c r="B198" s="73"/>
      <c r="C198" s="56"/>
      <c r="D198" s="56"/>
      <c r="E198" s="56"/>
      <c r="F198" s="58"/>
      <c r="G198" s="58"/>
      <c r="P198" s="66"/>
    </row>
    <row r="199" spans="2:16" x14ac:dyDescent="0.25">
      <c r="B199" s="73"/>
      <c r="C199" s="56"/>
      <c r="D199" s="56"/>
      <c r="E199" s="56"/>
      <c r="F199" s="58"/>
      <c r="G199" s="58"/>
      <c r="P199" s="66"/>
    </row>
    <row r="200" spans="2:16" x14ac:dyDescent="0.25">
      <c r="B200" s="73"/>
      <c r="C200" s="56"/>
      <c r="D200" s="56"/>
      <c r="E200" s="56"/>
      <c r="F200" s="58"/>
      <c r="G200" s="58"/>
      <c r="P200" s="66"/>
    </row>
    <row r="201" spans="2:16" x14ac:dyDescent="0.25">
      <c r="B201" s="73"/>
      <c r="C201" s="56"/>
      <c r="D201" s="56"/>
      <c r="E201" s="56"/>
      <c r="F201" s="58"/>
      <c r="G201" s="58"/>
      <c r="P201" s="66"/>
    </row>
    <row r="202" spans="2:16" x14ac:dyDescent="0.25">
      <c r="B202" s="73"/>
      <c r="C202" s="56"/>
      <c r="D202" s="56"/>
      <c r="E202" s="56"/>
      <c r="F202" s="58"/>
      <c r="G202" s="58"/>
      <c r="P202" s="66"/>
    </row>
    <row r="203" spans="2:16" x14ac:dyDescent="0.25">
      <c r="B203" s="73"/>
      <c r="C203" s="56"/>
      <c r="D203" s="56"/>
      <c r="E203" s="56"/>
      <c r="F203" s="58"/>
      <c r="G203" s="58"/>
      <c r="P203" s="66"/>
    </row>
    <row r="204" spans="2:16" x14ac:dyDescent="0.25">
      <c r="B204" s="73"/>
      <c r="C204" s="56"/>
      <c r="D204" s="56"/>
      <c r="E204" s="56"/>
      <c r="F204" s="58"/>
      <c r="G204" s="58"/>
      <c r="P204" s="66"/>
    </row>
    <row r="205" spans="2:16" x14ac:dyDescent="0.25">
      <c r="B205" s="73"/>
      <c r="C205" s="56"/>
      <c r="D205" s="56"/>
      <c r="E205" s="56"/>
      <c r="F205" s="58"/>
      <c r="G205" s="58"/>
      <c r="P205" s="66"/>
    </row>
    <row r="206" spans="2:16" x14ac:dyDescent="0.25">
      <c r="B206" s="73"/>
      <c r="C206" s="56"/>
      <c r="D206" s="56"/>
      <c r="E206" s="56"/>
      <c r="F206" s="58"/>
      <c r="G206" s="58"/>
      <c r="P206" s="66"/>
    </row>
    <row r="207" spans="2:16" x14ac:dyDescent="0.25">
      <c r="B207" s="73"/>
      <c r="C207" s="56"/>
      <c r="D207" s="56"/>
      <c r="E207" s="56"/>
      <c r="F207" s="58"/>
      <c r="G207" s="58"/>
      <c r="P207" s="66"/>
    </row>
    <row r="208" spans="2:16" x14ac:dyDescent="0.25">
      <c r="B208" s="73"/>
      <c r="C208" s="56"/>
      <c r="D208" s="56"/>
      <c r="E208" s="56"/>
      <c r="F208" s="58"/>
      <c r="G208" s="58"/>
      <c r="P208" s="66"/>
    </row>
    <row r="209" spans="2:16" x14ac:dyDescent="0.25">
      <c r="B209" s="73"/>
      <c r="C209" s="56"/>
      <c r="D209" s="56"/>
      <c r="E209" s="56"/>
      <c r="F209" s="58"/>
      <c r="G209" s="58"/>
      <c r="P209" s="66"/>
    </row>
    <row r="210" spans="2:16" x14ac:dyDescent="0.25">
      <c r="B210" s="73"/>
      <c r="C210" s="56"/>
      <c r="D210" s="56"/>
      <c r="E210" s="56"/>
      <c r="F210" s="58"/>
      <c r="G210" s="58"/>
      <c r="P210" s="66"/>
    </row>
    <row r="211" spans="2:16" x14ac:dyDescent="0.25">
      <c r="B211" s="73"/>
      <c r="C211" s="56"/>
      <c r="D211" s="56"/>
      <c r="E211" s="56"/>
      <c r="F211" s="58"/>
      <c r="G211" s="58"/>
      <c r="P211" s="66"/>
    </row>
    <row r="212" spans="2:16" x14ac:dyDescent="0.25">
      <c r="B212" s="73"/>
      <c r="C212" s="56"/>
      <c r="D212" s="56"/>
      <c r="E212" s="56"/>
      <c r="F212" s="58"/>
      <c r="G212" s="58"/>
      <c r="P212" s="66"/>
    </row>
    <row r="213" spans="2:16" x14ac:dyDescent="0.25">
      <c r="B213" s="73"/>
      <c r="C213" s="56"/>
      <c r="D213" s="56"/>
      <c r="E213" s="56"/>
      <c r="F213" s="58"/>
      <c r="G213" s="58"/>
      <c r="P213" s="66"/>
    </row>
    <row r="214" spans="2:16" x14ac:dyDescent="0.25">
      <c r="B214" s="73"/>
      <c r="C214" s="56"/>
      <c r="D214" s="56"/>
      <c r="E214" s="56"/>
      <c r="F214" s="58"/>
      <c r="G214" s="58"/>
      <c r="P214" s="66"/>
    </row>
    <row r="215" spans="2:16" x14ac:dyDescent="0.25">
      <c r="B215" s="73"/>
      <c r="C215" s="56"/>
      <c r="D215" s="56"/>
      <c r="E215" s="56"/>
      <c r="F215" s="58"/>
      <c r="G215" s="58"/>
      <c r="P215" s="66"/>
    </row>
    <row r="216" spans="2:16" x14ac:dyDescent="0.25">
      <c r="B216" s="73"/>
      <c r="C216" s="56"/>
      <c r="D216" s="56"/>
      <c r="E216" s="56"/>
      <c r="F216" s="58"/>
      <c r="G216" s="58"/>
      <c r="P216" s="66"/>
    </row>
    <row r="217" spans="2:16" x14ac:dyDescent="0.25">
      <c r="B217" s="73"/>
      <c r="C217" s="56"/>
      <c r="D217" s="56"/>
      <c r="E217" s="56"/>
      <c r="F217" s="58"/>
      <c r="G217" s="58"/>
      <c r="P217" s="66"/>
    </row>
    <row r="218" spans="2:16" x14ac:dyDescent="0.25">
      <c r="B218" s="73"/>
      <c r="C218" s="56"/>
      <c r="D218" s="56"/>
      <c r="E218" s="56"/>
      <c r="F218" s="58"/>
      <c r="G218" s="58"/>
      <c r="P218" s="66"/>
    </row>
    <row r="219" spans="2:16" x14ac:dyDescent="0.25">
      <c r="B219" s="73"/>
      <c r="C219" s="56"/>
      <c r="D219" s="56"/>
      <c r="E219" s="56"/>
      <c r="F219" s="58"/>
      <c r="G219" s="58"/>
      <c r="P219" s="66"/>
    </row>
    <row r="220" spans="2:16" x14ac:dyDescent="0.25">
      <c r="B220" s="73"/>
      <c r="C220" s="56"/>
      <c r="D220" s="56"/>
      <c r="E220" s="56"/>
      <c r="F220" s="58"/>
      <c r="G220" s="58"/>
      <c r="P220" s="66"/>
    </row>
    <row r="221" spans="2:16" x14ac:dyDescent="0.25">
      <c r="B221" s="73"/>
      <c r="C221" s="56"/>
      <c r="D221" s="56"/>
      <c r="E221" s="56"/>
      <c r="F221" s="58"/>
      <c r="G221" s="58"/>
      <c r="P221" s="66"/>
    </row>
    <row r="222" spans="2:16" x14ac:dyDescent="0.25">
      <c r="B222" s="73"/>
      <c r="C222" s="56"/>
      <c r="D222" s="56"/>
      <c r="E222" s="56"/>
      <c r="F222" s="58"/>
      <c r="G222" s="58"/>
      <c r="P222" s="66"/>
    </row>
    <row r="223" spans="2:16" x14ac:dyDescent="0.25">
      <c r="B223" s="73"/>
      <c r="C223" s="56"/>
      <c r="D223" s="56"/>
      <c r="E223" s="56"/>
      <c r="F223" s="58"/>
      <c r="G223" s="58"/>
      <c r="P223" s="66"/>
    </row>
    <row r="224" spans="2:16" x14ac:dyDescent="0.25">
      <c r="B224" s="73"/>
      <c r="C224" s="56"/>
      <c r="D224" s="56"/>
      <c r="E224" s="56"/>
      <c r="F224" s="58"/>
      <c r="G224" s="58"/>
      <c r="P224" s="66"/>
    </row>
    <row r="225" spans="2:16" x14ac:dyDescent="0.25">
      <c r="B225" s="73"/>
      <c r="C225" s="56"/>
      <c r="D225" s="56"/>
      <c r="E225" s="56"/>
      <c r="F225" s="58"/>
      <c r="G225" s="58"/>
      <c r="P225" s="66"/>
    </row>
    <row r="226" spans="2:16" x14ac:dyDescent="0.25">
      <c r="B226" s="73"/>
      <c r="C226" s="56"/>
      <c r="D226" s="56"/>
      <c r="E226" s="56"/>
      <c r="F226" s="58"/>
      <c r="G226" s="58"/>
      <c r="P226" s="66"/>
    </row>
    <row r="227" spans="2:16" x14ac:dyDescent="0.25">
      <c r="B227" s="73"/>
      <c r="C227" s="56"/>
      <c r="D227" s="56"/>
      <c r="E227" s="56"/>
      <c r="F227" s="58"/>
      <c r="G227" s="58"/>
      <c r="P227" s="66"/>
    </row>
    <row r="228" spans="2:16" x14ac:dyDescent="0.25">
      <c r="B228" s="73"/>
      <c r="C228" s="56"/>
      <c r="D228" s="56"/>
      <c r="E228" s="56"/>
      <c r="F228" s="58"/>
      <c r="G228" s="58"/>
      <c r="P228" s="66"/>
    </row>
    <row r="229" spans="2:16" x14ac:dyDescent="0.25">
      <c r="B229" s="73"/>
      <c r="C229" s="56"/>
      <c r="D229" s="56"/>
      <c r="E229" s="56"/>
      <c r="F229" s="58"/>
      <c r="G229" s="58"/>
      <c r="P229" s="66"/>
    </row>
    <row r="230" spans="2:16" x14ac:dyDescent="0.25">
      <c r="B230" s="73"/>
      <c r="C230" s="56"/>
      <c r="D230" s="56"/>
      <c r="E230" s="56"/>
      <c r="F230" s="58"/>
      <c r="G230" s="58"/>
      <c r="P230" s="66"/>
    </row>
    <row r="231" spans="2:16" x14ac:dyDescent="0.25">
      <c r="B231" s="73"/>
      <c r="C231" s="56"/>
      <c r="D231" s="56"/>
      <c r="E231" s="56"/>
      <c r="F231" s="58"/>
      <c r="G231" s="58"/>
      <c r="P231" s="66"/>
    </row>
    <row r="232" spans="2:16" x14ac:dyDescent="0.25">
      <c r="B232" s="73"/>
      <c r="C232" s="56"/>
      <c r="D232" s="56"/>
      <c r="E232" s="56"/>
      <c r="F232" s="58"/>
      <c r="G232" s="58"/>
      <c r="P232" s="66"/>
    </row>
    <row r="233" spans="2:16" x14ac:dyDescent="0.25">
      <c r="B233" s="73"/>
      <c r="C233" s="56"/>
      <c r="D233" s="56"/>
      <c r="E233" s="56"/>
      <c r="F233" s="58"/>
      <c r="G233" s="58"/>
      <c r="P233" s="66"/>
    </row>
    <row r="234" spans="2:16" x14ac:dyDescent="0.25">
      <c r="B234" s="73"/>
      <c r="C234" s="56"/>
      <c r="D234" s="56"/>
      <c r="E234" s="56"/>
      <c r="F234" s="58"/>
      <c r="G234" s="58"/>
      <c r="P234" s="66"/>
    </row>
    <row r="235" spans="2:16" x14ac:dyDescent="0.25">
      <c r="B235" s="73"/>
      <c r="C235" s="56"/>
      <c r="D235" s="56"/>
      <c r="E235" s="56"/>
      <c r="F235" s="58"/>
      <c r="G235" s="58"/>
      <c r="P235" s="66"/>
    </row>
    <row r="236" spans="2:16" x14ac:dyDescent="0.25">
      <c r="B236" s="73"/>
      <c r="C236" s="56"/>
      <c r="D236" s="56"/>
      <c r="E236" s="56"/>
      <c r="F236" s="58"/>
      <c r="G236" s="58"/>
      <c r="P236" s="66"/>
    </row>
    <row r="237" spans="2:16" x14ac:dyDescent="0.25">
      <c r="B237" s="73"/>
      <c r="C237" s="56"/>
      <c r="D237" s="56"/>
      <c r="E237" s="56"/>
      <c r="F237" s="58"/>
      <c r="G237" s="58"/>
      <c r="P237" s="66"/>
    </row>
    <row r="238" spans="2:16" x14ac:dyDescent="0.25">
      <c r="C238" s="56"/>
      <c r="D238" s="56"/>
      <c r="E238" s="56"/>
      <c r="F238" s="58"/>
      <c r="G238" s="58"/>
      <c r="P238" s="66"/>
    </row>
    <row r="239" spans="2:16" x14ac:dyDescent="0.25">
      <c r="C239" s="56"/>
      <c r="D239" s="56"/>
      <c r="E239" s="56"/>
      <c r="F239" s="58"/>
      <c r="G239" s="58"/>
      <c r="P239" s="66"/>
    </row>
    <row r="240" spans="2:16" x14ac:dyDescent="0.25">
      <c r="C240" s="56"/>
      <c r="D240" s="56"/>
      <c r="E240" s="56"/>
      <c r="F240" s="58"/>
      <c r="G240" s="58"/>
      <c r="P240" s="66"/>
    </row>
    <row r="241" spans="3:16" x14ac:dyDescent="0.25">
      <c r="C241" s="63"/>
      <c r="D241" s="63"/>
      <c r="E241" s="63"/>
      <c r="G241" s="58"/>
      <c r="P241" s="66"/>
    </row>
    <row r="242" spans="3:16" x14ac:dyDescent="0.25">
      <c r="G242" s="58"/>
    </row>
    <row r="243" spans="3:16" x14ac:dyDescent="0.25">
      <c r="G243" s="58"/>
    </row>
    <row r="244" spans="3:16" x14ac:dyDescent="0.25">
      <c r="G244" s="58"/>
    </row>
    <row r="245" spans="3:16" x14ac:dyDescent="0.25">
      <c r="G245" s="58"/>
    </row>
    <row r="246" spans="3:16" x14ac:dyDescent="0.25">
      <c r="G246" s="58"/>
    </row>
    <row r="247" spans="3:16" x14ac:dyDescent="0.25">
      <c r="G247" s="58"/>
    </row>
    <row r="248" spans="3:16" x14ac:dyDescent="0.25">
      <c r="G248" s="58"/>
    </row>
    <row r="249" spans="3:16" x14ac:dyDescent="0.25">
      <c r="G249" s="58"/>
    </row>
    <row r="250" spans="3:16" x14ac:dyDescent="0.25">
      <c r="G250" s="58"/>
    </row>
    <row r="251" spans="3:16" x14ac:dyDescent="0.25">
      <c r="G251" s="58"/>
    </row>
    <row r="252" spans="3:16" x14ac:dyDescent="0.25">
      <c r="G252" s="58"/>
    </row>
    <row r="253" spans="3:16" x14ac:dyDescent="0.25">
      <c r="G253" s="58"/>
    </row>
    <row r="254" spans="3:16" x14ac:dyDescent="0.25">
      <c r="G254" s="58"/>
    </row>
    <row r="255" spans="3:16" x14ac:dyDescent="0.25">
      <c r="G255" s="58"/>
    </row>
    <row r="256" spans="3:16" x14ac:dyDescent="0.25">
      <c r="G256" s="58"/>
    </row>
    <row r="257" spans="7:7" x14ac:dyDescent="0.25">
      <c r="G257" s="58"/>
    </row>
    <row r="258" spans="7:7" x14ac:dyDescent="0.25">
      <c r="G258" s="58"/>
    </row>
    <row r="259" spans="7:7" x14ac:dyDescent="0.25">
      <c r="G259" s="58"/>
    </row>
    <row r="260" spans="7:7" x14ac:dyDescent="0.25">
      <c r="G260" s="58"/>
    </row>
    <row r="261" spans="7:7" x14ac:dyDescent="0.25">
      <c r="G261" s="58"/>
    </row>
    <row r="262" spans="7:7" x14ac:dyDescent="0.25">
      <c r="G262" s="58"/>
    </row>
    <row r="263" spans="7:7" x14ac:dyDescent="0.25">
      <c r="G263" s="58"/>
    </row>
    <row r="264" spans="7:7" x14ac:dyDescent="0.25">
      <c r="G264" s="58"/>
    </row>
    <row r="265" spans="7:7" x14ac:dyDescent="0.25">
      <c r="G265" s="58"/>
    </row>
    <row r="266" spans="7:7" x14ac:dyDescent="0.25">
      <c r="G266" s="58"/>
    </row>
    <row r="267" spans="7:7" x14ac:dyDescent="0.25">
      <c r="G267" s="58"/>
    </row>
    <row r="268" spans="7:7" x14ac:dyDescent="0.25">
      <c r="G268" s="58"/>
    </row>
    <row r="269" spans="7:7" x14ac:dyDescent="0.25">
      <c r="G269" s="58"/>
    </row>
    <row r="270" spans="7:7" x14ac:dyDescent="0.25">
      <c r="G270" s="58"/>
    </row>
    <row r="271" spans="7:7" x14ac:dyDescent="0.25">
      <c r="G271" s="58"/>
    </row>
    <row r="272" spans="7:7" x14ac:dyDescent="0.25">
      <c r="G272" s="58"/>
    </row>
    <row r="273" spans="7:7" x14ac:dyDescent="0.25">
      <c r="G273" s="58"/>
    </row>
    <row r="274" spans="7:7" x14ac:dyDescent="0.25">
      <c r="G274" s="58"/>
    </row>
    <row r="275" spans="7:7" x14ac:dyDescent="0.25">
      <c r="G275" s="58"/>
    </row>
    <row r="276" spans="7:7" x14ac:dyDescent="0.25">
      <c r="G276" s="58"/>
    </row>
    <row r="277" spans="7:7" x14ac:dyDescent="0.25">
      <c r="G277" s="58"/>
    </row>
    <row r="278" spans="7:7" x14ac:dyDescent="0.25">
      <c r="G278" s="58"/>
    </row>
    <row r="279" spans="7:7" x14ac:dyDescent="0.25">
      <c r="G279" s="58"/>
    </row>
    <row r="280" spans="7:7" x14ac:dyDescent="0.25">
      <c r="G280" s="58"/>
    </row>
    <row r="281" spans="7:7" x14ac:dyDescent="0.25">
      <c r="G281" s="58"/>
    </row>
    <row r="282" spans="7:7" x14ac:dyDescent="0.25">
      <c r="G282" s="58"/>
    </row>
    <row r="283" spans="7:7" x14ac:dyDescent="0.25">
      <c r="G283" s="58"/>
    </row>
    <row r="284" spans="7:7" x14ac:dyDescent="0.25">
      <c r="G284" s="58"/>
    </row>
    <row r="285" spans="7:7" x14ac:dyDescent="0.25">
      <c r="G285" s="58"/>
    </row>
    <row r="286" spans="7:7" x14ac:dyDescent="0.25">
      <c r="G286" s="58"/>
    </row>
    <row r="287" spans="7:7" x14ac:dyDescent="0.25">
      <c r="G287" s="58"/>
    </row>
    <row r="288" spans="7:7" x14ac:dyDescent="0.25">
      <c r="G288" s="58"/>
    </row>
    <row r="289" spans="7:7" x14ac:dyDescent="0.25">
      <c r="G289" s="58"/>
    </row>
    <row r="290" spans="7:7" x14ac:dyDescent="0.25">
      <c r="G290" s="58"/>
    </row>
    <row r="291" spans="7:7" x14ac:dyDescent="0.25">
      <c r="G291" s="58"/>
    </row>
    <row r="292" spans="7:7" x14ac:dyDescent="0.25">
      <c r="G292" s="58"/>
    </row>
    <row r="293" spans="7:7" x14ac:dyDescent="0.25">
      <c r="G293" s="58"/>
    </row>
    <row r="294" spans="7:7" x14ac:dyDescent="0.25">
      <c r="G294" s="58"/>
    </row>
    <row r="295" spans="7:7" x14ac:dyDescent="0.25">
      <c r="G295" s="58"/>
    </row>
    <row r="296" spans="7:7" x14ac:dyDescent="0.25">
      <c r="G296" s="58"/>
    </row>
    <row r="297" spans="7:7" x14ac:dyDescent="0.25">
      <c r="G297" s="58"/>
    </row>
    <row r="298" spans="7:7" x14ac:dyDescent="0.25">
      <c r="G298" s="58"/>
    </row>
    <row r="299" spans="7:7" x14ac:dyDescent="0.25">
      <c r="G299" s="58"/>
    </row>
    <row r="300" spans="7:7" x14ac:dyDescent="0.25">
      <c r="G300" s="58"/>
    </row>
    <row r="301" spans="7:7" x14ac:dyDescent="0.25">
      <c r="G301" s="58"/>
    </row>
    <row r="302" spans="7:7" x14ac:dyDescent="0.25">
      <c r="G302" s="58"/>
    </row>
    <row r="303" spans="7:7" x14ac:dyDescent="0.25">
      <c r="G303" s="58"/>
    </row>
    <row r="304" spans="7:7" x14ac:dyDescent="0.25">
      <c r="G304" s="58"/>
    </row>
    <row r="305" spans="7:7" x14ac:dyDescent="0.25">
      <c r="G305" s="58"/>
    </row>
    <row r="306" spans="7:7" x14ac:dyDescent="0.25">
      <c r="G306" s="58"/>
    </row>
    <row r="307" spans="7:7" x14ac:dyDescent="0.25">
      <c r="G307" s="58"/>
    </row>
    <row r="308" spans="7:7" x14ac:dyDescent="0.25">
      <c r="G308" s="58"/>
    </row>
    <row r="309" spans="7:7" x14ac:dyDescent="0.25">
      <c r="G309" s="58"/>
    </row>
    <row r="310" spans="7:7" x14ac:dyDescent="0.25">
      <c r="G310" s="58"/>
    </row>
    <row r="311" spans="7:7" x14ac:dyDescent="0.25">
      <c r="G311" s="58"/>
    </row>
    <row r="312" spans="7:7" x14ac:dyDescent="0.25">
      <c r="G312" s="58"/>
    </row>
    <row r="313" spans="7:7" x14ac:dyDescent="0.25">
      <c r="G313" s="58"/>
    </row>
    <row r="314" spans="7:7" x14ac:dyDescent="0.25">
      <c r="G314" s="58"/>
    </row>
    <row r="315" spans="7:7" x14ac:dyDescent="0.25">
      <c r="G315" s="58"/>
    </row>
    <row r="316" spans="7:7" x14ac:dyDescent="0.25">
      <c r="G316" s="58"/>
    </row>
    <row r="317" spans="7:7" x14ac:dyDescent="0.25">
      <c r="G317" s="58"/>
    </row>
    <row r="318" spans="7:7" x14ac:dyDescent="0.25">
      <c r="G318" s="58"/>
    </row>
    <row r="319" spans="7:7" x14ac:dyDescent="0.25">
      <c r="G319" s="58"/>
    </row>
    <row r="320" spans="7:7" x14ac:dyDescent="0.25">
      <c r="G320" s="58"/>
    </row>
    <row r="321" spans="7:7" x14ac:dyDescent="0.25">
      <c r="G321" s="58"/>
    </row>
    <row r="322" spans="7:7" x14ac:dyDescent="0.25">
      <c r="G322" s="58"/>
    </row>
    <row r="323" spans="7:7" x14ac:dyDescent="0.25">
      <c r="G323" s="58"/>
    </row>
    <row r="324" spans="7:7" x14ac:dyDescent="0.25">
      <c r="G324" s="58"/>
    </row>
    <row r="325" spans="7:7" x14ac:dyDescent="0.25">
      <c r="G325" s="58"/>
    </row>
    <row r="326" spans="7:7" x14ac:dyDescent="0.25">
      <c r="G326" s="58"/>
    </row>
    <row r="327" spans="7:7" x14ac:dyDescent="0.25">
      <c r="G327" s="58"/>
    </row>
    <row r="328" spans="7:7" x14ac:dyDescent="0.25">
      <c r="G328" s="58"/>
    </row>
    <row r="329" spans="7:7" x14ac:dyDescent="0.25">
      <c r="G329" s="58"/>
    </row>
    <row r="330" spans="7:7" x14ac:dyDescent="0.25">
      <c r="G330" s="58"/>
    </row>
    <row r="331" spans="7:7" x14ac:dyDescent="0.25">
      <c r="G331" s="58"/>
    </row>
    <row r="332" spans="7:7" x14ac:dyDescent="0.25">
      <c r="G332" s="58"/>
    </row>
    <row r="333" spans="7:7" x14ac:dyDescent="0.25">
      <c r="G333" s="58"/>
    </row>
    <row r="334" spans="7:7" x14ac:dyDescent="0.25">
      <c r="G334" s="58"/>
    </row>
    <row r="335" spans="7:7" x14ac:dyDescent="0.25">
      <c r="G335" s="58"/>
    </row>
    <row r="336" spans="7:7" x14ac:dyDescent="0.25">
      <c r="G336" s="58"/>
    </row>
  </sheetData>
  <pageMargins left="0.7" right="0.7" top="0.75" bottom="0.75" header="0.3" footer="0.3"/>
  <pageSetup scale="1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Skyline MS Upload and List</vt:lpstr>
      <vt:lpstr>Newborn Screening Codes</vt:lpstr>
      <vt:lpstr>Carntine CCS raw data</vt:lpstr>
      <vt:lpstr>Steroid CCS 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James Nicholas Dodds</cp:lastModifiedBy>
  <cp:lastPrinted>2021-09-24T19:13:48Z</cp:lastPrinted>
  <dcterms:created xsi:type="dcterms:W3CDTF">2017-07-05T21:21:31Z</dcterms:created>
  <dcterms:modified xsi:type="dcterms:W3CDTF">2021-11-16T19:36:25Z</dcterms:modified>
</cp:coreProperties>
</file>